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nsfieldauti578-my.sharepoint.com/personal/sueb_autismmansfield_org_au/Documents/Desktop/PERSONAL SUE/MAANZ/AGM 2026/"/>
    </mc:Choice>
  </mc:AlternateContent>
  <xr:revisionPtr revIDLastSave="0" documentId="8_{5B4E0635-7639-47A9-A0E2-5CE43B9819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fit and Loss" sheetId="1" r:id="rId1"/>
    <sheet name="Assumptions" sheetId="2" r:id="rId2"/>
  </sheets>
  <definedNames>
    <definedName name="_xlnm.Print_Area" localSheetId="0">'Profit and Loss'!$A$2:$Q$79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5" i="1" l="1"/>
  <c r="Q46" i="1"/>
  <c r="Q50" i="1" s="1"/>
  <c r="N74" i="1"/>
  <c r="M28" i="1"/>
  <c r="M63" i="1"/>
  <c r="N40" i="1"/>
  <c r="L62" i="1"/>
  <c r="M62" i="1"/>
  <c r="N62" i="1"/>
  <c r="N73" i="1"/>
  <c r="J11" i="1"/>
  <c r="I72" i="1"/>
  <c r="N34" i="1"/>
  <c r="N23" i="1"/>
  <c r="N24" i="1"/>
  <c r="N33" i="1"/>
  <c r="E14" i="1"/>
  <c r="M6" i="1"/>
  <c r="L6" i="1"/>
  <c r="K6" i="1"/>
  <c r="J6" i="1"/>
  <c r="I6" i="1"/>
  <c r="F48" i="1"/>
  <c r="I7" i="1"/>
  <c r="J7" i="1"/>
  <c r="K7" i="1"/>
  <c r="L7" i="1"/>
  <c r="M7" i="1"/>
  <c r="H7" i="1"/>
  <c r="D60" i="1"/>
  <c r="E60" i="1"/>
  <c r="F60" i="1"/>
  <c r="G60" i="1"/>
  <c r="H60" i="1"/>
  <c r="I60" i="1"/>
  <c r="J60" i="1"/>
  <c r="K60" i="1"/>
  <c r="L60" i="1"/>
  <c r="M60" i="1"/>
  <c r="D15" i="1"/>
  <c r="C60" i="1" l="1"/>
  <c r="O52" i="1"/>
  <c r="O28" i="1"/>
  <c r="M58" i="1"/>
  <c r="N32" i="1"/>
  <c r="N35" i="1"/>
  <c r="N36" i="1"/>
  <c r="N37" i="1"/>
  <c r="N38" i="1"/>
  <c r="N39" i="1"/>
  <c r="N41" i="1"/>
  <c r="N42" i="1"/>
  <c r="N43" i="1"/>
  <c r="N44" i="1"/>
  <c r="N45" i="1"/>
  <c r="N46" i="1"/>
  <c r="N47" i="1"/>
  <c r="N48" i="1"/>
  <c r="N49" i="1"/>
  <c r="N50" i="1"/>
  <c r="N20" i="1"/>
  <c r="N71" i="1"/>
  <c r="N60" i="1"/>
  <c r="F58" i="1"/>
  <c r="F28" i="1"/>
  <c r="D6" i="1"/>
  <c r="E6" i="1"/>
  <c r="F6" i="1"/>
  <c r="G6" i="1"/>
  <c r="H6" i="1"/>
  <c r="B6" i="1"/>
  <c r="C6" i="1"/>
  <c r="D52" i="1"/>
  <c r="D64" i="1"/>
  <c r="E64" i="1"/>
  <c r="F64" i="1"/>
  <c r="G64" i="1"/>
  <c r="H64" i="1"/>
  <c r="I64" i="1"/>
  <c r="J64" i="1"/>
  <c r="D65" i="1"/>
  <c r="E65" i="1"/>
  <c r="F65" i="1"/>
  <c r="G65" i="1"/>
  <c r="H65" i="1"/>
  <c r="I65" i="1"/>
  <c r="J65" i="1"/>
  <c r="C64" i="1"/>
  <c r="C65" i="1"/>
  <c r="B7" i="1"/>
  <c r="C7" i="1"/>
  <c r="D7" i="1"/>
  <c r="E7" i="1"/>
  <c r="N70" i="1"/>
  <c r="N72" i="1"/>
  <c r="N75" i="1"/>
  <c r="N76" i="1"/>
  <c r="N69" i="1"/>
  <c r="N64" i="1"/>
  <c r="N65" i="1"/>
  <c r="M64" i="1"/>
  <c r="M65" i="1"/>
  <c r="L64" i="1"/>
  <c r="L65" i="1"/>
  <c r="N21" i="1"/>
  <c r="N25" i="1"/>
  <c r="N26" i="1"/>
  <c r="N27" i="1"/>
  <c r="K28" i="1"/>
  <c r="B66" i="1"/>
  <c r="K65" i="1"/>
  <c r="K64" i="1"/>
  <c r="K61" i="1"/>
  <c r="C77" i="1"/>
  <c r="D77" i="1"/>
  <c r="E77" i="1"/>
  <c r="F77" i="1"/>
  <c r="G77" i="1"/>
  <c r="H77" i="1"/>
  <c r="I77" i="1"/>
  <c r="J77" i="1"/>
  <c r="K77" i="1"/>
  <c r="L77" i="1"/>
  <c r="M77" i="1"/>
  <c r="B77" i="1"/>
  <c r="J28" i="1"/>
  <c r="N51" i="1"/>
  <c r="I52" i="1"/>
  <c r="G7" i="1"/>
  <c r="F7" i="1"/>
  <c r="N11" i="1"/>
  <c r="N10" i="1"/>
  <c r="N59" i="1"/>
  <c r="N61" i="1"/>
  <c r="F52" i="1"/>
  <c r="G52" i="1"/>
  <c r="H52" i="1"/>
  <c r="J52" i="1"/>
  <c r="K52" i="1"/>
  <c r="L52" i="1"/>
  <c r="C52" i="1"/>
  <c r="E52" i="1"/>
  <c r="B52" i="1"/>
  <c r="D28" i="1"/>
  <c r="N17" i="1"/>
  <c r="N18" i="1"/>
  <c r="N19" i="1"/>
  <c r="N12" i="1"/>
  <c r="D61" i="1"/>
  <c r="E61" i="1"/>
  <c r="F61" i="1"/>
  <c r="G61" i="1"/>
  <c r="H61" i="1"/>
  <c r="I61" i="1"/>
  <c r="J61" i="1"/>
  <c r="L61" i="1"/>
  <c r="M61" i="1"/>
  <c r="C61" i="1"/>
  <c r="C59" i="1"/>
  <c r="D59" i="1"/>
  <c r="E59" i="1"/>
  <c r="F59" i="1"/>
  <c r="G59" i="1"/>
  <c r="H59" i="1"/>
  <c r="I59" i="1"/>
  <c r="J59" i="1"/>
  <c r="K59" i="1"/>
  <c r="L59" i="1"/>
  <c r="M59" i="1"/>
  <c r="N58" i="1"/>
  <c r="D58" i="1"/>
  <c r="E58" i="1"/>
  <c r="G58" i="1"/>
  <c r="H58" i="1"/>
  <c r="I58" i="1"/>
  <c r="J58" i="1"/>
  <c r="K58" i="1"/>
  <c r="L58" i="1"/>
  <c r="C58" i="1"/>
  <c r="G28" i="1"/>
  <c r="H28" i="1"/>
  <c r="L28" i="1"/>
  <c r="I28" i="1"/>
  <c r="N13" i="1"/>
  <c r="N15" i="1"/>
  <c r="N31" i="1"/>
  <c r="M52" i="1"/>
  <c r="N9" i="1"/>
  <c r="B28" i="1"/>
  <c r="C28" i="1"/>
  <c r="E28" i="1"/>
  <c r="O54" i="1" l="1"/>
  <c r="N22" i="1"/>
  <c r="H66" i="1"/>
  <c r="G66" i="1"/>
  <c r="K66" i="1"/>
  <c r="K79" i="1" s="1"/>
  <c r="N77" i="1"/>
  <c r="J66" i="1"/>
  <c r="J79" i="1" s="1"/>
  <c r="I66" i="1"/>
  <c r="F66" i="1"/>
  <c r="F79" i="1" s="1"/>
  <c r="E66" i="1"/>
  <c r="E79" i="1" s="1"/>
  <c r="D66" i="1"/>
  <c r="D79" i="1" s="1"/>
  <c r="C66" i="1"/>
  <c r="N66" i="1"/>
  <c r="M66" i="1"/>
  <c r="M79" i="1" s="1"/>
  <c r="L66" i="1"/>
  <c r="L79" i="1" s="1"/>
  <c r="N7" i="1"/>
  <c r="N6" i="1"/>
  <c r="N14" i="1"/>
  <c r="K54" i="1"/>
  <c r="N52" i="1"/>
  <c r="D54" i="1"/>
  <c r="C54" i="1"/>
  <c r="L54" i="1"/>
  <c r="E54" i="1"/>
  <c r="B54" i="1"/>
  <c r="M54" i="1"/>
  <c r="J54" i="1"/>
  <c r="H54" i="1"/>
  <c r="F54" i="1"/>
  <c r="G54" i="1"/>
  <c r="I54" i="1"/>
  <c r="N16" i="1"/>
  <c r="G79" i="1" l="1"/>
  <c r="N79" i="1"/>
  <c r="N28" i="1"/>
  <c r="N54" i="1" s="1"/>
  <c r="H79" i="1" l="1"/>
  <c r="I79" i="1" l="1"/>
  <c r="B79" i="1" l="1"/>
  <c r="C79" i="1"/>
</calcChain>
</file>

<file path=xl/sharedStrings.xml><?xml version="1.0" encoding="utf-8"?>
<sst xmlns="http://schemas.openxmlformats.org/spreadsheetml/2006/main" count="140" uniqueCount="98">
  <si>
    <t>Profit and Loss</t>
  </si>
  <si>
    <t>MAANZ</t>
  </si>
  <si>
    <t>Account</t>
  </si>
  <si>
    <t>Trading Income</t>
  </si>
  <si>
    <t>Advertising EMag</t>
  </si>
  <si>
    <t>Advertising Fees Received</t>
  </si>
  <si>
    <t>Exhibition Entry Fees</t>
  </si>
  <si>
    <t>Exhibition Registrations</t>
  </si>
  <si>
    <t>Interest Income</t>
  </si>
  <si>
    <t>Membership Fees</t>
  </si>
  <si>
    <t>Reimbursement of Costs</t>
  </si>
  <si>
    <t>Total Trading Income</t>
  </si>
  <si>
    <t>Operating Expenses</t>
  </si>
  <si>
    <t>Bank Fees - Paypal</t>
  </si>
  <si>
    <t>Editorial Services</t>
  </si>
  <si>
    <t>Eventbrite Fees</t>
  </si>
  <si>
    <t>Exhibiton Set up costs</t>
  </si>
  <si>
    <t>Filing Fees</t>
  </si>
  <si>
    <t>Gallery Hire</t>
  </si>
  <si>
    <t>General Expenses</t>
  </si>
  <si>
    <t>Insurance</t>
  </si>
  <si>
    <t>Marketing &amp; Design</t>
  </si>
  <si>
    <t>Prizemoney Paid</t>
  </si>
  <si>
    <t>Reimbursement of Income</t>
  </si>
  <si>
    <t>Social Media</t>
  </si>
  <si>
    <t>Subscriptions</t>
  </si>
  <si>
    <t>Total Operating Expenses</t>
  </si>
  <si>
    <t>Actual</t>
  </si>
  <si>
    <t>Net Surplus/(Deficit)</t>
  </si>
  <si>
    <t>Income</t>
  </si>
  <si>
    <t>Expenses</t>
  </si>
  <si>
    <t>$39 Mailchimp; $115 Google Ads</t>
  </si>
  <si>
    <t>$107.7 Zoom; $11 Xero</t>
  </si>
  <si>
    <t>??</t>
  </si>
  <si>
    <t>Annual</t>
  </si>
  <si>
    <t>Cash Position</t>
  </si>
  <si>
    <t>Opening Balance</t>
  </si>
  <si>
    <t>Cheque Account</t>
  </si>
  <si>
    <t>Savings Account</t>
  </si>
  <si>
    <t>Paypal</t>
  </si>
  <si>
    <t>Total Opening Balance</t>
  </si>
  <si>
    <t>Closing Balance</t>
  </si>
  <si>
    <t>Total Closing Balance</t>
  </si>
  <si>
    <t>Cash Change</t>
  </si>
  <si>
    <t>85 per month</t>
  </si>
  <si>
    <t>400 Spread Jan-Mar</t>
  </si>
  <si>
    <t>500 per month</t>
  </si>
  <si>
    <t>Monthly</t>
  </si>
  <si>
    <t>4 x 115 per month</t>
  </si>
  <si>
    <t>NIL</t>
  </si>
  <si>
    <t>20 per month</t>
  </si>
  <si>
    <t>$50 per month</t>
  </si>
  <si>
    <t>60 per month MagicDust</t>
  </si>
  <si>
    <t>1750 NSW; 1000 Vic Frag</t>
  </si>
  <si>
    <t>Fixed or recurring Fees</t>
  </si>
  <si>
    <t>600 x 2 Amanda Tattam ??</t>
  </si>
  <si>
    <t>Assumptions</t>
  </si>
  <si>
    <t>Artwork Sold</t>
  </si>
  <si>
    <t>Sale of Artwork - Artist Reimbursed</t>
  </si>
  <si>
    <t>Professional Link Adve Fees Rec</t>
  </si>
  <si>
    <t>Commission Received-MAANZ</t>
  </si>
  <si>
    <t>Commission Received-Galleries</t>
  </si>
  <si>
    <t>New Members</t>
  </si>
  <si>
    <t>TOTAL</t>
  </si>
  <si>
    <t>Symposium Expenses</t>
  </si>
  <si>
    <t>Administratioin Fee</t>
  </si>
  <si>
    <t>Donation</t>
  </si>
  <si>
    <t>Admin Fee Number</t>
  </si>
  <si>
    <t>Symposium</t>
  </si>
  <si>
    <t>Commission on Art Sales-  Galleries</t>
  </si>
  <si>
    <t>Bank Fees - Stripe</t>
  </si>
  <si>
    <t>Term Deposit 6 Mth</t>
  </si>
  <si>
    <t>24/25</t>
  </si>
  <si>
    <t>Debit Card</t>
  </si>
  <si>
    <t>Sponsortship Received</t>
  </si>
  <si>
    <t>Website Development</t>
  </si>
  <si>
    <t>Sponsorship Costs</t>
  </si>
  <si>
    <t>for the Period July 25 to June 26</t>
  </si>
  <si>
    <t>25/26</t>
  </si>
  <si>
    <t>Zoom Large</t>
  </si>
  <si>
    <t>Wix</t>
  </si>
  <si>
    <t xml:space="preserve">Xero </t>
  </si>
  <si>
    <t xml:space="preserve">Zoom </t>
  </si>
  <si>
    <t>Mailchimp</t>
  </si>
  <si>
    <t xml:space="preserve"> - Workshops</t>
  </si>
  <si>
    <t xml:space="preserve"> - Tour</t>
  </si>
  <si>
    <t>Bank Fees  - Humanitix</t>
  </si>
  <si>
    <t>Bank Fees</t>
  </si>
  <si>
    <t>Macquarie Term Deposit 12Mth</t>
  </si>
  <si>
    <t xml:space="preserve"> - Registrations</t>
  </si>
  <si>
    <t xml:space="preserve"> - Community Unity</t>
  </si>
  <si>
    <t xml:space="preserve"> - Exhibitions</t>
  </si>
  <si>
    <t xml:space="preserve"> - Vendors</t>
  </si>
  <si>
    <t>Travel Award Expenses</t>
  </si>
  <si>
    <t>Macquarie Term Deposit  6 Mth</t>
  </si>
  <si>
    <t>Macquarie Term Deposit 6Mth</t>
  </si>
  <si>
    <t>Jul 25-May26</t>
  </si>
  <si>
    <t>Search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</si>
</sst>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(#,##0.00\)"/>
    <numFmt numFmtId="165" formatCode="_-* #,##0_-;\-* #,##0_-;_-* &quot;-&quot;??_-;_-@_-"/>
    <numFmt numFmtId="166" formatCode="#,##0.0"/>
  </numFmts>
  <fonts count="31" x14ac:knownFonts="1">
    <font>
      <sz val="11"/>
      <color theme="1"/>
      <name val="Arial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EBEBEB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EBEBEB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0" xfId="0" applyFont="1"/>
    <xf numFmtId="0" fontId="12" fillId="2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9" fillId="0" borderId="0" xfId="0" applyFont="1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5" fillId="3" borderId="2" xfId="0" applyFont="1" applyFill="1" applyBorder="1" applyAlignment="1">
      <alignment vertical="center"/>
    </xf>
    <xf numFmtId="0" fontId="7" fillId="3" borderId="0" xfId="0" applyFont="1" applyFill="1"/>
    <xf numFmtId="0" fontId="0" fillId="3" borderId="0" xfId="0" applyFill="1"/>
    <xf numFmtId="0" fontId="5" fillId="3" borderId="0" xfId="0" applyFont="1" applyFill="1" applyAlignment="1">
      <alignment vertical="center"/>
    </xf>
    <xf numFmtId="0" fontId="16" fillId="0" borderId="5" xfId="0" applyFont="1" applyBorder="1"/>
    <xf numFmtId="0" fontId="9" fillId="3" borderId="0" xfId="0" applyFont="1" applyFill="1" applyAlignment="1">
      <alignment horizontal="right"/>
    </xf>
    <xf numFmtId="43" fontId="11" fillId="0" borderId="0" xfId="1" applyFont="1"/>
    <xf numFmtId="164" fontId="11" fillId="0" borderId="0" xfId="1" applyNumberFormat="1" applyFont="1"/>
    <xf numFmtId="43" fontId="19" fillId="0" borderId="0" xfId="1" applyFont="1"/>
    <xf numFmtId="164" fontId="12" fillId="0" borderId="0" xfId="1" applyNumberFormat="1" applyFont="1" applyAlignment="1">
      <alignment horizontal="right" vertical="center"/>
    </xf>
    <xf numFmtId="164" fontId="20" fillId="0" borderId="5" xfId="1" applyNumberFormat="1" applyFont="1" applyBorder="1" applyAlignment="1">
      <alignment horizontal="right" vertical="center"/>
    </xf>
    <xf numFmtId="0" fontId="21" fillId="0" borderId="0" xfId="0" applyFont="1"/>
    <xf numFmtId="0" fontId="10" fillId="0" borderId="0" xfId="0" applyFont="1"/>
    <xf numFmtId="164" fontId="21" fillId="0" borderId="0" xfId="0" applyNumberFormat="1" applyFont="1"/>
    <xf numFmtId="0" fontId="21" fillId="0" borderId="0" xfId="0" applyFont="1" applyAlignment="1">
      <alignment horizontal="right" vertical="center"/>
    </xf>
    <xf numFmtId="43" fontId="23" fillId="0" borderId="0" xfId="1" applyFont="1" applyAlignment="1">
      <alignment horizontal="right" vertical="center"/>
    </xf>
    <xf numFmtId="165" fontId="22" fillId="0" borderId="0" xfId="1" applyNumberFormat="1" applyFont="1" applyAlignment="1">
      <alignment horizontal="right" vertical="center"/>
    </xf>
    <xf numFmtId="0" fontId="18" fillId="0" borderId="0" xfId="0" applyFont="1" applyAlignment="1">
      <alignment horizontal="right"/>
    </xf>
    <xf numFmtId="164" fontId="17" fillId="4" borderId="0" xfId="0" applyNumberFormat="1" applyFont="1" applyFill="1" applyAlignment="1">
      <alignment horizontal="right" vertical="center"/>
    </xf>
    <xf numFmtId="164" fontId="17" fillId="4" borderId="3" xfId="0" applyNumberFormat="1" applyFont="1" applyFill="1" applyBorder="1" applyAlignment="1">
      <alignment horizontal="right" vertical="center"/>
    </xf>
    <xf numFmtId="1" fontId="8" fillId="3" borderId="0" xfId="0" applyNumberFormat="1" applyFont="1" applyFill="1"/>
    <xf numFmtId="0" fontId="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5" fillId="0" borderId="7" xfId="0" applyFont="1" applyBorder="1" applyAlignment="1">
      <alignment vertical="center"/>
    </xf>
    <xf numFmtId="164" fontId="10" fillId="0" borderId="7" xfId="0" applyNumberFormat="1" applyFont="1" applyBorder="1" applyAlignment="1">
      <alignment horizontal="right" vertical="center"/>
    </xf>
    <xf numFmtId="164" fontId="10" fillId="4" borderId="7" xfId="0" applyNumberFormat="1" applyFont="1" applyFill="1" applyBorder="1"/>
    <xf numFmtId="0" fontId="11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10" fillId="0" borderId="8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164" fontId="10" fillId="0" borderId="9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43" fontId="19" fillId="0" borderId="0" xfId="1" applyFont="1" applyBorder="1"/>
    <xf numFmtId="0" fontId="4" fillId="0" borderId="4" xfId="0" applyFont="1" applyBorder="1" applyAlignment="1">
      <alignment horizontal="right"/>
    </xf>
    <xf numFmtId="0" fontId="4" fillId="0" borderId="0" xfId="0" applyFont="1"/>
    <xf numFmtId="164" fontId="3" fillId="0" borderId="7" xfId="1" applyNumberFormat="1" applyFont="1" applyBorder="1"/>
    <xf numFmtId="164" fontId="3" fillId="0" borderId="9" xfId="1" applyNumberFormat="1" applyFont="1" applyBorder="1"/>
    <xf numFmtId="164" fontId="3" fillId="0" borderId="8" xfId="1" applyNumberFormat="1" applyFont="1" applyBorder="1"/>
    <xf numFmtId="164" fontId="3" fillId="0" borderId="0" xfId="1" applyNumberFormat="1" applyFont="1"/>
    <xf numFmtId="164" fontId="3" fillId="0" borderId="0" xfId="1" applyNumberFormat="1" applyFont="1" applyBorder="1"/>
    <xf numFmtId="164" fontId="3" fillId="0" borderId="0" xfId="1" applyNumberFormat="1" applyFont="1" applyAlignment="1">
      <alignment horizontal="right" vertical="center"/>
    </xf>
    <xf numFmtId="164" fontId="20" fillId="0" borderId="0" xfId="1" applyNumberFormat="1" applyFont="1" applyAlignment="1">
      <alignment horizontal="right" vertical="center"/>
    </xf>
    <xf numFmtId="164" fontId="20" fillId="0" borderId="0" xfId="1" applyNumberFormat="1" applyFont="1" applyBorder="1" applyAlignment="1">
      <alignment horizontal="right" vertical="center"/>
    </xf>
    <xf numFmtId="43" fontId="23" fillId="0" borderId="0" xfId="1" applyFont="1" applyBorder="1" applyAlignment="1">
      <alignment horizontal="right" vertical="center"/>
    </xf>
    <xf numFmtId="43" fontId="23" fillId="0" borderId="5" xfId="1" applyFont="1" applyBorder="1" applyAlignment="1">
      <alignment horizontal="right" vertical="center"/>
    </xf>
    <xf numFmtId="43" fontId="23" fillId="0" borderId="10" xfId="1" applyFont="1" applyBorder="1" applyAlignment="1">
      <alignment horizontal="right" vertical="center"/>
    </xf>
    <xf numFmtId="0" fontId="13" fillId="0" borderId="0" xfId="0" applyFont="1" applyAlignment="1">
      <alignment horizontal="right"/>
    </xf>
    <xf numFmtId="164" fontId="24" fillId="0" borderId="7" xfId="0" applyNumberFormat="1" applyFont="1" applyBorder="1" applyAlignment="1">
      <alignment horizontal="right" vertical="center"/>
    </xf>
    <xf numFmtId="164" fontId="24" fillId="0" borderId="9" xfId="0" applyNumberFormat="1" applyFont="1" applyBorder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64" fontId="24" fillId="0" borderId="8" xfId="0" applyNumberFormat="1" applyFont="1" applyBorder="1" applyAlignment="1">
      <alignment horizontal="right" vertical="center"/>
    </xf>
    <xf numFmtId="0" fontId="26" fillId="0" borderId="0" xfId="0" applyFont="1"/>
    <xf numFmtId="164" fontId="25" fillId="2" borderId="3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43" fontId="27" fillId="0" borderId="0" xfId="1" applyFont="1" applyAlignment="1">
      <alignment horizontal="right" vertical="center"/>
    </xf>
    <xf numFmtId="43" fontId="27" fillId="0" borderId="0" xfId="1" applyFont="1" applyBorder="1" applyAlignment="1">
      <alignment horizontal="right" vertical="center"/>
    </xf>
    <xf numFmtId="43" fontId="27" fillId="0" borderId="5" xfId="1" applyFont="1" applyBorder="1" applyAlignment="1">
      <alignment horizontal="right" vertical="center"/>
    </xf>
    <xf numFmtId="43" fontId="28" fillId="0" borderId="10" xfId="1" applyFont="1" applyBorder="1" applyAlignment="1">
      <alignment horizontal="right" vertical="center"/>
    </xf>
    <xf numFmtId="165" fontId="27" fillId="0" borderId="0" xfId="1" applyNumberFormat="1" applyFont="1" applyAlignment="1">
      <alignment horizontal="right" vertical="center"/>
    </xf>
    <xf numFmtId="43" fontId="28" fillId="0" borderId="0" xfId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4" fontId="28" fillId="0" borderId="6" xfId="0" applyNumberFormat="1" applyFont="1" applyBorder="1" applyAlignment="1">
      <alignment horizontal="right" vertical="center"/>
    </xf>
    <xf numFmtId="17" fontId="13" fillId="0" borderId="1" xfId="0" applyNumberFormat="1" applyFont="1" applyBorder="1" applyAlignment="1">
      <alignment horizontal="right" vertical="center"/>
    </xf>
    <xf numFmtId="4" fontId="0" fillId="0" borderId="0" xfId="0" applyNumberFormat="1"/>
    <xf numFmtId="0" fontId="24" fillId="0" borderId="0" xfId="0" applyFont="1"/>
    <xf numFmtId="0" fontId="6" fillId="0" borderId="0" xfId="0" applyFont="1"/>
    <xf numFmtId="0" fontId="5" fillId="0" borderId="0" xfId="0" applyFont="1"/>
    <xf numFmtId="164" fontId="3" fillId="0" borderId="11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5" fontId="6" fillId="0" borderId="0" xfId="1" applyNumberFormat="1" applyFont="1" applyAlignment="1">
      <alignment horizontal="right" vertical="center"/>
    </xf>
    <xf numFmtId="0" fontId="9" fillId="5" borderId="5" xfId="0" applyFont="1" applyFill="1" applyBorder="1" applyAlignment="1">
      <alignment horizontal="right"/>
    </xf>
    <xf numFmtId="1" fontId="8" fillId="5" borderId="5" xfId="0" applyNumberFormat="1" applyFont="1" applyFill="1" applyBorder="1"/>
    <xf numFmtId="1" fontId="13" fillId="3" borderId="0" xfId="0" applyNumberFormat="1" applyFont="1" applyFill="1"/>
    <xf numFmtId="0" fontId="29" fillId="0" borderId="0" xfId="0" applyFont="1"/>
    <xf numFmtId="0" fontId="29" fillId="4" borderId="0" xfId="0" applyFont="1" applyFill="1"/>
    <xf numFmtId="0" fontId="13" fillId="5" borderId="5" xfId="0" applyFont="1" applyFill="1" applyBorder="1"/>
    <xf numFmtId="1" fontId="8" fillId="3" borderId="14" xfId="0" applyNumberFormat="1" applyFont="1" applyFill="1" applyBorder="1"/>
    <xf numFmtId="43" fontId="30" fillId="0" borderId="0" xfId="1" applyFont="1" applyAlignment="1">
      <alignment horizontal="right" vertical="center"/>
    </xf>
    <xf numFmtId="43" fontId="30" fillId="0" borderId="0" xfId="1" applyFont="1" applyBorder="1" applyAlignment="1">
      <alignment horizontal="right" vertical="center"/>
    </xf>
    <xf numFmtId="43" fontId="3" fillId="0" borderId="0" xfId="1" applyFont="1" applyBorder="1"/>
    <xf numFmtId="0" fontId="3" fillId="0" borderId="0" xfId="0" applyFont="1"/>
    <xf numFmtId="43" fontId="3" fillId="0" borderId="11" xfId="1" applyFont="1" applyBorder="1"/>
    <xf numFmtId="43" fontId="5" fillId="0" borderId="17" xfId="1" applyFont="1" applyBorder="1"/>
    <xf numFmtId="43" fontId="5" fillId="0" borderId="18" xfId="1" applyFont="1" applyBorder="1"/>
    <xf numFmtId="43" fontId="5" fillId="0" borderId="17" xfId="1" applyFont="1" applyFill="1" applyBorder="1"/>
    <xf numFmtId="43" fontId="5" fillId="0" borderId="19" xfId="1" applyFont="1" applyBorder="1"/>
    <xf numFmtId="0" fontId="5" fillId="0" borderId="20" xfId="0" applyFont="1" applyBorder="1"/>
    <xf numFmtId="43" fontId="3" fillId="0" borderId="19" xfId="0" applyNumberFormat="1" applyFont="1" applyBorder="1"/>
    <xf numFmtId="0" fontId="14" fillId="0" borderId="0" xfId="0" applyFont="1" applyAlignment="1">
      <alignment vertical="center" wrapText="1"/>
    </xf>
    <xf numFmtId="0" fontId="5" fillId="0" borderId="7" xfId="0" quotePrefix="1" applyFont="1" applyBorder="1" applyAlignment="1">
      <alignment vertical="center"/>
    </xf>
    <xf numFmtId="166" fontId="21" fillId="0" borderId="0" xfId="0" applyNumberFormat="1" applyFont="1"/>
    <xf numFmtId="164" fontId="24" fillId="0" borderId="21" xfId="0" applyNumberFormat="1" applyFont="1" applyBorder="1" applyAlignment="1">
      <alignment horizontal="right" vertical="center"/>
    </xf>
    <xf numFmtId="164" fontId="10" fillId="0" borderId="21" xfId="0" applyNumberFormat="1" applyFont="1" applyBorder="1" applyAlignment="1">
      <alignment horizontal="right" vertical="center"/>
    </xf>
    <xf numFmtId="164" fontId="24" fillId="0" borderId="22" xfId="0" applyNumberFormat="1" applyFont="1" applyBorder="1" applyAlignment="1">
      <alignment horizontal="right" vertical="center"/>
    </xf>
    <xf numFmtId="164" fontId="24" fillId="0" borderId="23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1" fontId="13" fillId="3" borderId="14" xfId="0" applyNumberFormat="1" applyFont="1" applyFill="1" applyBorder="1"/>
    <xf numFmtId="1" fontId="13" fillId="5" borderId="5" xfId="0" applyNumberFormat="1" applyFont="1" applyFill="1" applyBorder="1"/>
    <xf numFmtId="164" fontId="24" fillId="4" borderId="7" xfId="0" applyNumberFormat="1" applyFont="1" applyFill="1" applyBorder="1"/>
    <xf numFmtId="164" fontId="24" fillId="4" borderId="8" xfId="0" applyNumberFormat="1" applyFont="1" applyFill="1" applyBorder="1"/>
    <xf numFmtId="164" fontId="25" fillId="4" borderId="0" xfId="0" applyNumberFormat="1" applyFont="1" applyFill="1" applyAlignment="1">
      <alignment horizontal="right" vertical="center"/>
    </xf>
    <xf numFmtId="164" fontId="24" fillId="4" borderId="0" xfId="0" applyNumberFormat="1" applyFont="1" applyFill="1"/>
    <xf numFmtId="164" fontId="25" fillId="4" borderId="3" xfId="0" applyNumberFormat="1" applyFont="1" applyFill="1" applyBorder="1" applyAlignment="1">
      <alignment horizontal="right" vertical="center"/>
    </xf>
    <xf numFmtId="164" fontId="26" fillId="4" borderId="0" xfId="0" applyNumberFormat="1" applyFont="1" applyFill="1"/>
    <xf numFmtId="164" fontId="26" fillId="4" borderId="0" xfId="0" applyNumberFormat="1" applyFont="1" applyFill="1" applyAlignment="1">
      <alignment horizontal="right" vertical="center"/>
    </xf>
    <xf numFmtId="164" fontId="27" fillId="4" borderId="0" xfId="1" applyNumberFormat="1" applyFont="1" applyFill="1" applyAlignment="1">
      <alignment horizontal="right" vertical="center"/>
    </xf>
    <xf numFmtId="164" fontId="27" fillId="4" borderId="0" xfId="1" applyNumberFormat="1" applyFont="1" applyFill="1" applyBorder="1" applyAlignment="1">
      <alignment horizontal="right" vertical="center"/>
    </xf>
    <xf numFmtId="164" fontId="27" fillId="4" borderId="5" xfId="1" applyNumberFormat="1" applyFont="1" applyFill="1" applyBorder="1" applyAlignment="1">
      <alignment horizontal="right" vertical="center"/>
    </xf>
    <xf numFmtId="43" fontId="27" fillId="4" borderId="0" xfId="1" applyFont="1" applyFill="1" applyAlignment="1">
      <alignment horizontal="right" vertical="center"/>
    </xf>
    <xf numFmtId="43" fontId="27" fillId="4" borderId="5" xfId="1" applyFont="1" applyFill="1" applyBorder="1" applyAlignment="1">
      <alignment horizontal="right" vertical="center"/>
    </xf>
    <xf numFmtId="164" fontId="26" fillId="4" borderId="0" xfId="1" applyNumberFormat="1" applyFont="1" applyFill="1" applyAlignment="1">
      <alignment horizontal="right" vertical="center"/>
    </xf>
    <xf numFmtId="0" fontId="13" fillId="4" borderId="0" xfId="0" applyFont="1" applyFill="1" applyAlignment="1">
      <alignment horizontal="right"/>
    </xf>
    <xf numFmtId="17" fontId="13" fillId="4" borderId="1" xfId="0" applyNumberFormat="1" applyFont="1" applyFill="1" applyBorder="1" applyAlignment="1">
      <alignment horizontal="right" vertical="center"/>
    </xf>
    <xf numFmtId="43" fontId="3" fillId="0" borderId="17" xfId="1" applyFont="1" applyBorder="1" applyAlignment="1">
      <alignment horizontal="center"/>
    </xf>
    <xf numFmtId="43" fontId="3" fillId="0" borderId="18" xfId="1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1"/>
  <sheetViews>
    <sheetView showGridLines="0" tabSelected="1" topLeftCell="A2" zoomScale="102" zoomScaleNormal="102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N4" sqref="N4:N5"/>
    </sheetView>
  </sheetViews>
  <sheetFormatPr defaultRowHeight="14.25" x14ac:dyDescent="0.2"/>
  <cols>
    <col min="1" max="1" width="25.25" customWidth="1"/>
    <col min="2" max="6" width="9.625" bestFit="1" customWidth="1"/>
    <col min="7" max="7" width="9.875" bestFit="1" customWidth="1"/>
    <col min="8" max="8" width="11.375" bestFit="1" customWidth="1"/>
    <col min="9" max="15" width="9.625" bestFit="1" customWidth="1"/>
    <col min="16" max="16" width="8.75" customWidth="1"/>
    <col min="17" max="17" width="11" bestFit="1" customWidth="1"/>
  </cols>
  <sheetData>
    <row r="1" spans="1:16" ht="25.5" customHeight="1" x14ac:dyDescent="0.2">
      <c r="A1" s="10" t="s">
        <v>0</v>
      </c>
      <c r="B1" s="1"/>
      <c r="C1" s="1"/>
      <c r="D1" s="1"/>
      <c r="E1" s="1"/>
    </row>
    <row r="2" spans="1:16" ht="18" customHeight="1" x14ac:dyDescent="0.2">
      <c r="A2" s="104" t="s">
        <v>1</v>
      </c>
      <c r="B2" s="2"/>
      <c r="C2" s="2"/>
      <c r="D2" s="2"/>
      <c r="E2" s="2"/>
    </row>
    <row r="3" spans="1:16" ht="18" customHeight="1" x14ac:dyDescent="0.2">
      <c r="A3" s="9" t="s">
        <v>77</v>
      </c>
      <c r="B3" s="8"/>
      <c r="C3" s="2"/>
      <c r="D3" s="2"/>
      <c r="E3" s="2"/>
      <c r="N3" s="66"/>
    </row>
    <row r="4" spans="1:16" ht="13.35" customHeight="1" x14ac:dyDescent="0.2">
      <c r="B4" s="61" t="s">
        <v>27</v>
      </c>
      <c r="C4" s="61" t="s">
        <v>27</v>
      </c>
      <c r="D4" s="61" t="s">
        <v>27</v>
      </c>
      <c r="E4" s="61" t="s">
        <v>27</v>
      </c>
      <c r="F4" s="61" t="s">
        <v>27</v>
      </c>
      <c r="G4" s="61" t="s">
        <v>27</v>
      </c>
      <c r="H4" s="61" t="s">
        <v>27</v>
      </c>
      <c r="I4" s="61" t="s">
        <v>27</v>
      </c>
      <c r="J4" s="61" t="s">
        <v>27</v>
      </c>
      <c r="K4" s="61" t="s">
        <v>27</v>
      </c>
      <c r="L4" s="61" t="s">
        <v>27</v>
      </c>
      <c r="M4" s="61" t="s">
        <v>27</v>
      </c>
      <c r="N4" s="127" t="s">
        <v>63</v>
      </c>
      <c r="O4" s="32" t="s">
        <v>27</v>
      </c>
    </row>
    <row r="5" spans="1:16" ht="15.75" customHeight="1" x14ac:dyDescent="0.2">
      <c r="A5" s="3" t="s">
        <v>2</v>
      </c>
      <c r="B5" s="77">
        <v>45839</v>
      </c>
      <c r="C5" s="77">
        <v>45870</v>
      </c>
      <c r="D5" s="77">
        <v>45901</v>
      </c>
      <c r="E5" s="77">
        <v>45931</v>
      </c>
      <c r="F5" s="77">
        <v>45962</v>
      </c>
      <c r="G5" s="77">
        <v>45992</v>
      </c>
      <c r="H5" s="77">
        <v>46023</v>
      </c>
      <c r="I5" s="77">
        <v>46054</v>
      </c>
      <c r="J5" s="77">
        <v>46082</v>
      </c>
      <c r="K5" s="77">
        <v>46113</v>
      </c>
      <c r="L5" s="77">
        <v>46143</v>
      </c>
      <c r="M5" s="77">
        <v>46174</v>
      </c>
      <c r="N5" s="128" t="s">
        <v>78</v>
      </c>
      <c r="O5" s="48" t="s">
        <v>72</v>
      </c>
    </row>
    <row r="6" spans="1:16" ht="13.35" customHeight="1" x14ac:dyDescent="0.25">
      <c r="A6" s="20" t="s">
        <v>62</v>
      </c>
      <c r="B6" s="35">
        <f>B16/150</f>
        <v>10</v>
      </c>
      <c r="C6" s="92">
        <f>C16/150</f>
        <v>3</v>
      </c>
      <c r="D6" s="92">
        <f t="shared" ref="D6:H6" si="0">D16/150</f>
        <v>10</v>
      </c>
      <c r="E6" s="92">
        <f t="shared" si="0"/>
        <v>23</v>
      </c>
      <c r="F6" s="92">
        <f t="shared" si="0"/>
        <v>7</v>
      </c>
      <c r="G6" s="92">
        <f t="shared" si="0"/>
        <v>13</v>
      </c>
      <c r="H6" s="92">
        <f t="shared" si="0"/>
        <v>1.6333333333333333</v>
      </c>
      <c r="I6" s="92">
        <f>I16/95</f>
        <v>10.157894736842104</v>
      </c>
      <c r="J6" s="92">
        <f>J16/95</f>
        <v>4.2631578947368425</v>
      </c>
      <c r="K6" s="92">
        <f>K16/95</f>
        <v>4.8947368421052628</v>
      </c>
      <c r="L6" s="92">
        <f>L16/95</f>
        <v>2</v>
      </c>
      <c r="M6" s="92">
        <f>M16/95</f>
        <v>9.6736842105263161</v>
      </c>
      <c r="N6" s="112">
        <f>SUM(B6:M6)</f>
        <v>98.622807017543863</v>
      </c>
      <c r="O6" s="88">
        <v>49</v>
      </c>
    </row>
    <row r="7" spans="1:16" ht="13.35" customHeight="1" thickBot="1" x14ac:dyDescent="0.3">
      <c r="A7" s="86" t="s">
        <v>67</v>
      </c>
      <c r="B7" s="87">
        <f t="shared" ref="B7:E7" si="1">B10/10</f>
        <v>2</v>
      </c>
      <c r="C7" s="87">
        <f t="shared" si="1"/>
        <v>1</v>
      </c>
      <c r="D7" s="87">
        <f t="shared" si="1"/>
        <v>0</v>
      </c>
      <c r="E7" s="87">
        <f t="shared" si="1"/>
        <v>0</v>
      </c>
      <c r="F7" s="87">
        <f>F10/10</f>
        <v>0</v>
      </c>
      <c r="G7" s="87">
        <f t="shared" ref="G7" si="2">G10/10</f>
        <v>1.5</v>
      </c>
      <c r="H7" s="87">
        <f>H10/15</f>
        <v>284</v>
      </c>
      <c r="I7" s="87">
        <f t="shared" ref="I7:M7" si="3">I10/15</f>
        <v>82</v>
      </c>
      <c r="J7" s="87">
        <f t="shared" si="3"/>
        <v>93.963333333333338</v>
      </c>
      <c r="K7" s="87">
        <f t="shared" si="3"/>
        <v>9</v>
      </c>
      <c r="L7" s="87">
        <f t="shared" si="3"/>
        <v>2</v>
      </c>
      <c r="M7" s="87">
        <f t="shared" si="3"/>
        <v>0</v>
      </c>
      <c r="N7" s="113">
        <f>SUM(B7:M7)</f>
        <v>475.46333333333337</v>
      </c>
      <c r="O7" s="91">
        <v>376</v>
      </c>
    </row>
    <row r="8" spans="1:16" ht="12.95" customHeight="1" x14ac:dyDescent="0.2">
      <c r="A8" s="36" t="s">
        <v>3</v>
      </c>
      <c r="B8" s="37"/>
      <c r="C8" s="44"/>
      <c r="D8" s="44"/>
      <c r="E8" s="44"/>
      <c r="F8" s="89"/>
      <c r="G8" s="89"/>
      <c r="H8" s="89"/>
      <c r="I8" s="89"/>
      <c r="J8" s="89"/>
      <c r="K8" s="89"/>
      <c r="L8" s="89"/>
      <c r="M8" s="89"/>
      <c r="N8" s="90"/>
      <c r="O8" s="49"/>
    </row>
    <row r="9" spans="1:16" ht="10.5" customHeight="1" x14ac:dyDescent="0.2">
      <c r="A9" s="38" t="s">
        <v>4</v>
      </c>
      <c r="B9" s="62">
        <v>30</v>
      </c>
      <c r="C9" s="39"/>
      <c r="D9" s="62">
        <v>200</v>
      </c>
      <c r="E9" s="39"/>
      <c r="F9" s="39"/>
      <c r="G9" s="39"/>
      <c r="H9" s="39"/>
      <c r="I9" s="39"/>
      <c r="J9" s="62">
        <v>505.2</v>
      </c>
      <c r="K9" s="39"/>
      <c r="L9" s="62">
        <v>80</v>
      </c>
      <c r="M9" s="39"/>
      <c r="N9" s="114">
        <f>SUM(B9:M9)</f>
        <v>815.2</v>
      </c>
      <c r="O9" s="50">
        <v>460</v>
      </c>
      <c r="P9" s="21"/>
    </row>
    <row r="10" spans="1:16" ht="10.5" customHeight="1" x14ac:dyDescent="0.2">
      <c r="A10" s="38" t="s">
        <v>65</v>
      </c>
      <c r="B10" s="62">
        <v>20</v>
      </c>
      <c r="C10" s="62">
        <v>10</v>
      </c>
      <c r="D10" s="39"/>
      <c r="E10" s="39"/>
      <c r="F10" s="39"/>
      <c r="G10" s="62">
        <v>15</v>
      </c>
      <c r="H10" s="62">
        <v>4260</v>
      </c>
      <c r="I10" s="62">
        <v>1230</v>
      </c>
      <c r="J10" s="62">
        <v>1409.45</v>
      </c>
      <c r="K10" s="62">
        <v>135</v>
      </c>
      <c r="L10" s="62">
        <v>30</v>
      </c>
      <c r="M10" s="39"/>
      <c r="N10" s="114">
        <f>SUM(B10:M10)</f>
        <v>7109.45</v>
      </c>
      <c r="O10" s="50">
        <v>3760</v>
      </c>
      <c r="P10" s="21"/>
    </row>
    <row r="11" spans="1:16" ht="10.5" customHeight="1" x14ac:dyDescent="0.2">
      <c r="A11" s="41" t="s">
        <v>66</v>
      </c>
      <c r="B11" s="62"/>
      <c r="C11" s="62">
        <v>2</v>
      </c>
      <c r="D11" s="62">
        <v>1</v>
      </c>
      <c r="E11" s="39"/>
      <c r="F11" s="39"/>
      <c r="G11" s="62">
        <v>50</v>
      </c>
      <c r="H11" s="62">
        <v>75</v>
      </c>
      <c r="I11" s="62">
        <v>1195</v>
      </c>
      <c r="J11" s="62">
        <f>3450+66</f>
        <v>3516</v>
      </c>
      <c r="K11" s="62">
        <v>675</v>
      </c>
      <c r="L11" s="39"/>
      <c r="M11" s="39"/>
      <c r="N11" s="114">
        <f>SUM(B11:M11)</f>
        <v>5514</v>
      </c>
      <c r="O11" s="50">
        <v>4071</v>
      </c>
      <c r="P11" s="21"/>
    </row>
    <row r="12" spans="1:16" ht="10.5" customHeight="1" x14ac:dyDescent="0.2">
      <c r="A12" s="41" t="s">
        <v>57</v>
      </c>
      <c r="B12" s="62">
        <v>6765</v>
      </c>
      <c r="C12" s="39"/>
      <c r="D12" s="39"/>
      <c r="E12" s="39"/>
      <c r="F12" s="39"/>
      <c r="G12" s="62"/>
      <c r="H12" s="39"/>
      <c r="I12" s="39"/>
      <c r="J12" s="39"/>
      <c r="K12" s="39"/>
      <c r="L12" s="39"/>
      <c r="M12" s="39"/>
      <c r="N12" s="114">
        <f t="shared" ref="N12:N51" si="4">SUM(B12:M12)</f>
        <v>6765</v>
      </c>
      <c r="O12" s="50">
        <v>6613.64</v>
      </c>
      <c r="P12" s="21"/>
    </row>
    <row r="13" spans="1:16" ht="10.5" customHeight="1" x14ac:dyDescent="0.2">
      <c r="A13" s="38" t="s">
        <v>6</v>
      </c>
      <c r="B13" s="62"/>
      <c r="C13" s="39"/>
      <c r="D13" s="39"/>
      <c r="E13" s="39"/>
      <c r="F13" s="39"/>
      <c r="G13" s="62"/>
      <c r="H13" s="39"/>
      <c r="I13" s="62"/>
      <c r="J13" s="39"/>
      <c r="K13" s="39"/>
      <c r="L13" s="39"/>
      <c r="M13" s="39"/>
      <c r="N13" s="114">
        <f t="shared" si="4"/>
        <v>0</v>
      </c>
      <c r="O13" s="50">
        <v>0</v>
      </c>
      <c r="P13" s="21"/>
    </row>
    <row r="14" spans="1:16" ht="10.5" customHeight="1" x14ac:dyDescent="0.2">
      <c r="A14" s="38" t="s">
        <v>7</v>
      </c>
      <c r="B14" s="62">
        <v>1085</v>
      </c>
      <c r="C14" s="62">
        <v>140</v>
      </c>
      <c r="D14" s="62">
        <v>245</v>
      </c>
      <c r="E14" s="62">
        <f>791+65</f>
        <v>856</v>
      </c>
      <c r="F14" s="39"/>
      <c r="G14" s="62"/>
      <c r="H14" s="39"/>
      <c r="I14" s="62">
        <v>13.36</v>
      </c>
      <c r="J14" s="39"/>
      <c r="K14" s="39"/>
      <c r="L14" s="39"/>
      <c r="M14" s="39"/>
      <c r="N14" s="114">
        <f t="shared" si="4"/>
        <v>2339.36</v>
      </c>
      <c r="O14" s="50">
        <v>1370</v>
      </c>
      <c r="P14" s="21"/>
    </row>
    <row r="15" spans="1:16" ht="10.5" customHeight="1" x14ac:dyDescent="0.2">
      <c r="A15" s="38" t="s">
        <v>8</v>
      </c>
      <c r="B15" s="62">
        <v>0.38</v>
      </c>
      <c r="C15" s="62">
        <v>0.18</v>
      </c>
      <c r="D15" s="62">
        <f>644.91+634.2</f>
        <v>1279.1100000000001</v>
      </c>
      <c r="E15" s="62">
        <v>0.06</v>
      </c>
      <c r="F15" s="62">
        <v>35.01</v>
      </c>
      <c r="G15" s="62">
        <v>1.1299999999999999</v>
      </c>
      <c r="H15" s="62">
        <v>0.05</v>
      </c>
      <c r="I15" s="39"/>
      <c r="J15" s="62">
        <v>914.63</v>
      </c>
      <c r="K15" s="62">
        <v>66.260000000000005</v>
      </c>
      <c r="L15" s="62">
        <v>34.57</v>
      </c>
      <c r="M15" s="62">
        <v>22.48</v>
      </c>
      <c r="N15" s="114">
        <f t="shared" si="4"/>
        <v>2353.8600000000006</v>
      </c>
      <c r="O15" s="50">
        <v>3878.39</v>
      </c>
      <c r="P15" s="21"/>
    </row>
    <row r="16" spans="1:16" ht="10.5" customHeight="1" x14ac:dyDescent="0.2">
      <c r="A16" s="38" t="s">
        <v>9</v>
      </c>
      <c r="B16" s="62">
        <v>1500</v>
      </c>
      <c r="C16" s="62">
        <v>450</v>
      </c>
      <c r="D16" s="62">
        <v>1500</v>
      </c>
      <c r="E16" s="62">
        <v>3450</v>
      </c>
      <c r="F16" s="62">
        <v>1050</v>
      </c>
      <c r="G16" s="62">
        <v>1950</v>
      </c>
      <c r="H16" s="62">
        <v>245</v>
      </c>
      <c r="I16" s="62">
        <v>965</v>
      </c>
      <c r="J16" s="62">
        <v>405</v>
      </c>
      <c r="K16" s="62">
        <v>465</v>
      </c>
      <c r="L16" s="62">
        <v>190</v>
      </c>
      <c r="M16" s="62">
        <v>919</v>
      </c>
      <c r="N16" s="114">
        <f t="shared" si="4"/>
        <v>13089</v>
      </c>
      <c r="O16" s="50">
        <v>7350</v>
      </c>
      <c r="P16" s="21"/>
    </row>
    <row r="17" spans="1:16" ht="10.5" customHeight="1" x14ac:dyDescent="0.2">
      <c r="A17" s="38" t="s">
        <v>59</v>
      </c>
      <c r="B17" s="62"/>
      <c r="C17" s="39"/>
      <c r="D17" s="39"/>
      <c r="E17" s="39"/>
      <c r="F17" s="39"/>
      <c r="G17" s="62"/>
      <c r="H17" s="39"/>
      <c r="I17" s="62">
        <v>50</v>
      </c>
      <c r="J17" s="62">
        <v>400</v>
      </c>
      <c r="K17" s="62">
        <v>400</v>
      </c>
      <c r="L17" s="39"/>
      <c r="M17" s="39"/>
      <c r="N17" s="114">
        <f t="shared" si="4"/>
        <v>850</v>
      </c>
      <c r="O17" s="50">
        <v>500</v>
      </c>
      <c r="P17" s="21"/>
    </row>
    <row r="18" spans="1:16" ht="10.5" customHeight="1" x14ac:dyDescent="0.2">
      <c r="A18" s="41" t="s">
        <v>60</v>
      </c>
      <c r="B18" s="62">
        <v>541.20000000000005</v>
      </c>
      <c r="C18" s="39"/>
      <c r="D18" s="39"/>
      <c r="E18" s="39"/>
      <c r="F18" s="39"/>
      <c r="G18" s="62"/>
      <c r="H18" s="39"/>
      <c r="I18" s="39"/>
      <c r="J18" s="39"/>
      <c r="K18" s="39"/>
      <c r="L18" s="39"/>
      <c r="M18" s="39"/>
      <c r="N18" s="114">
        <f t="shared" si="4"/>
        <v>541.20000000000005</v>
      </c>
      <c r="O18" s="50">
        <v>0</v>
      </c>
      <c r="P18" s="21"/>
    </row>
    <row r="19" spans="1:16" ht="10.5" customHeight="1" x14ac:dyDescent="0.2">
      <c r="A19" s="41" t="s">
        <v>61</v>
      </c>
      <c r="B19" s="62">
        <v>1691.25</v>
      </c>
      <c r="C19" s="39"/>
      <c r="D19" s="39"/>
      <c r="E19" s="39"/>
      <c r="F19" s="62">
        <v>56.22</v>
      </c>
      <c r="G19" s="62"/>
      <c r="H19" s="39"/>
      <c r="I19" s="39"/>
      <c r="J19" s="39"/>
      <c r="K19" s="39"/>
      <c r="L19" s="39"/>
      <c r="M19" s="39"/>
      <c r="N19" s="114">
        <f t="shared" si="4"/>
        <v>1747.47</v>
      </c>
      <c r="O19" s="50">
        <v>2873</v>
      </c>
      <c r="P19" s="21"/>
    </row>
    <row r="20" spans="1:16" ht="10.5" customHeight="1" x14ac:dyDescent="0.2">
      <c r="A20" s="38" t="s">
        <v>74</v>
      </c>
      <c r="B20" s="63"/>
      <c r="C20" s="63">
        <v>700</v>
      </c>
      <c r="D20" s="45"/>
      <c r="E20" s="45"/>
      <c r="F20" s="63">
        <v>5000</v>
      </c>
      <c r="G20" s="63"/>
      <c r="H20" s="45"/>
      <c r="I20" s="45"/>
      <c r="J20" s="45"/>
      <c r="K20" s="63">
        <v>8000</v>
      </c>
      <c r="L20" s="45"/>
      <c r="M20" s="45"/>
      <c r="N20" s="114">
        <f t="shared" si="4"/>
        <v>13700</v>
      </c>
      <c r="O20" s="51">
        <v>5000</v>
      </c>
      <c r="P20" s="21"/>
    </row>
    <row r="21" spans="1:16" ht="10.5" customHeight="1" x14ac:dyDescent="0.2">
      <c r="A21" s="46" t="s">
        <v>68</v>
      </c>
      <c r="B21" s="63"/>
      <c r="C21" s="45"/>
      <c r="D21" s="45"/>
      <c r="E21" s="45"/>
      <c r="F21" s="45"/>
      <c r="G21" s="63"/>
      <c r="H21" s="45"/>
      <c r="I21" s="45"/>
      <c r="J21" s="45"/>
      <c r="K21" s="45"/>
      <c r="L21" s="45"/>
      <c r="M21" s="45"/>
      <c r="N21" s="114">
        <f t="shared" si="4"/>
        <v>0</v>
      </c>
      <c r="O21" s="51">
        <v>0</v>
      </c>
      <c r="P21" s="21"/>
    </row>
    <row r="22" spans="1:16" ht="10.5" customHeight="1" x14ac:dyDescent="0.2">
      <c r="A22" s="105" t="s">
        <v>89</v>
      </c>
      <c r="B22" s="63"/>
      <c r="C22" s="45"/>
      <c r="D22" s="45"/>
      <c r="E22" s="63">
        <v>43569.8</v>
      </c>
      <c r="F22" s="63">
        <v>5564</v>
      </c>
      <c r="G22" s="63">
        <v>3349</v>
      </c>
      <c r="H22" s="63">
        <v>5841</v>
      </c>
      <c r="I22" s="63">
        <v>1631</v>
      </c>
      <c r="J22" s="63">
        <v>2603</v>
      </c>
      <c r="K22" s="63">
        <v>1219.5</v>
      </c>
      <c r="L22" s="63">
        <v>21</v>
      </c>
      <c r="M22" s="63">
        <v>1912</v>
      </c>
      <c r="N22" s="114">
        <f t="shared" si="4"/>
        <v>65710.3</v>
      </c>
      <c r="O22" s="51">
        <v>54180.81</v>
      </c>
      <c r="P22" s="21"/>
    </row>
    <row r="23" spans="1:16" ht="10.5" customHeight="1" x14ac:dyDescent="0.2">
      <c r="A23" s="105" t="s">
        <v>84</v>
      </c>
      <c r="B23" s="63"/>
      <c r="C23" s="45"/>
      <c r="D23" s="45"/>
      <c r="E23" s="63"/>
      <c r="F23" s="63"/>
      <c r="G23" s="63"/>
      <c r="H23" s="63"/>
      <c r="I23" s="63">
        <v>76630.850000000006</v>
      </c>
      <c r="J23" s="63">
        <v>1419</v>
      </c>
      <c r="K23" s="63">
        <v>3042.38</v>
      </c>
      <c r="L23" s="63">
        <v>1870</v>
      </c>
      <c r="M23" s="63">
        <v>6393.99</v>
      </c>
      <c r="N23" s="114">
        <f t="shared" si="4"/>
        <v>89356.220000000016</v>
      </c>
      <c r="O23" s="51">
        <v>0</v>
      </c>
      <c r="P23" s="21"/>
    </row>
    <row r="24" spans="1:16" ht="10.5" customHeight="1" x14ac:dyDescent="0.2">
      <c r="A24" s="105" t="s">
        <v>85</v>
      </c>
      <c r="B24" s="63"/>
      <c r="C24" s="45"/>
      <c r="D24" s="45"/>
      <c r="E24" s="63"/>
      <c r="F24" s="63"/>
      <c r="G24" s="63"/>
      <c r="H24" s="63"/>
      <c r="I24" s="63">
        <v>54398.02</v>
      </c>
      <c r="J24" s="63">
        <v>5695</v>
      </c>
      <c r="K24" s="63">
        <v>22462.45</v>
      </c>
      <c r="L24" s="63">
        <v>3081.25</v>
      </c>
      <c r="M24" s="63">
        <v>3600.51</v>
      </c>
      <c r="N24" s="114">
        <f t="shared" si="4"/>
        <v>89237.23</v>
      </c>
      <c r="O24" s="51">
        <v>0</v>
      </c>
      <c r="P24" s="21"/>
    </row>
    <row r="25" spans="1:16" ht="10.5" customHeight="1" x14ac:dyDescent="0.2">
      <c r="A25" s="105" t="s">
        <v>90</v>
      </c>
      <c r="B25" s="63"/>
      <c r="C25" s="45"/>
      <c r="D25" s="45"/>
      <c r="E25" s="45"/>
      <c r="F25" s="45"/>
      <c r="G25" s="63"/>
      <c r="H25" s="45"/>
      <c r="I25" s="63"/>
      <c r="J25" s="45"/>
      <c r="K25" s="45"/>
      <c r="L25" s="45"/>
      <c r="M25" s="45"/>
      <c r="N25" s="114">
        <f t="shared" si="4"/>
        <v>0</v>
      </c>
      <c r="O25" s="51">
        <v>1860</v>
      </c>
      <c r="P25" s="21"/>
    </row>
    <row r="26" spans="1:16" ht="10.5" customHeight="1" x14ac:dyDescent="0.2">
      <c r="A26" s="105" t="s">
        <v>91</v>
      </c>
      <c r="B26" s="63"/>
      <c r="C26" s="45"/>
      <c r="D26" s="45"/>
      <c r="E26" s="45"/>
      <c r="F26" s="45"/>
      <c r="G26" s="63"/>
      <c r="H26" s="45"/>
      <c r="I26" s="63">
        <v>95</v>
      </c>
      <c r="J26" s="45"/>
      <c r="K26" s="63">
        <v>135</v>
      </c>
      <c r="L26" s="63">
        <v>435</v>
      </c>
      <c r="M26" s="63">
        <v>635</v>
      </c>
      <c r="N26" s="114">
        <f t="shared" si="4"/>
        <v>1300</v>
      </c>
      <c r="O26" s="51">
        <v>5715</v>
      </c>
      <c r="P26" s="21"/>
    </row>
    <row r="27" spans="1:16" ht="10.5" customHeight="1" thickBot="1" x14ac:dyDescent="0.25">
      <c r="A27" s="105" t="s">
        <v>92</v>
      </c>
      <c r="B27" s="65"/>
      <c r="C27" s="43"/>
      <c r="D27" s="43"/>
      <c r="E27" s="43"/>
      <c r="F27" s="43"/>
      <c r="G27" s="65"/>
      <c r="H27" s="43"/>
      <c r="I27" s="65">
        <v>900</v>
      </c>
      <c r="J27" s="65">
        <v>650</v>
      </c>
      <c r="K27" s="65">
        <v>450</v>
      </c>
      <c r="L27" s="65">
        <v>900</v>
      </c>
      <c r="M27" s="65">
        <v>450</v>
      </c>
      <c r="N27" s="115">
        <f t="shared" si="4"/>
        <v>3350</v>
      </c>
      <c r="O27" s="52">
        <v>200</v>
      </c>
      <c r="P27" s="21"/>
    </row>
    <row r="28" spans="1:16" ht="10.5" customHeight="1" x14ac:dyDescent="0.2">
      <c r="A28" s="42" t="s">
        <v>11</v>
      </c>
      <c r="B28" s="64">
        <f t="shared" ref="B28:O28" si="5">SUM(B9:B27)</f>
        <v>11632.830000000002</v>
      </c>
      <c r="C28" s="64">
        <f t="shared" si="5"/>
        <v>1302.18</v>
      </c>
      <c r="D28" s="64">
        <f t="shared" si="5"/>
        <v>3225.11</v>
      </c>
      <c r="E28" s="64">
        <f t="shared" si="5"/>
        <v>47875.86</v>
      </c>
      <c r="F28" s="64">
        <f t="shared" si="5"/>
        <v>11705.23</v>
      </c>
      <c r="G28" s="64">
        <f t="shared" si="5"/>
        <v>5365.13</v>
      </c>
      <c r="H28" s="64">
        <f t="shared" si="5"/>
        <v>10421.049999999999</v>
      </c>
      <c r="I28" s="64">
        <f t="shared" si="5"/>
        <v>137108.23000000001</v>
      </c>
      <c r="J28" s="64">
        <f t="shared" si="5"/>
        <v>17517.28</v>
      </c>
      <c r="K28" s="64">
        <f t="shared" si="5"/>
        <v>37050.589999999997</v>
      </c>
      <c r="L28" s="64">
        <f t="shared" si="5"/>
        <v>6641.82</v>
      </c>
      <c r="M28" s="64">
        <f t="shared" si="5"/>
        <v>13932.98</v>
      </c>
      <c r="N28" s="116">
        <f t="shared" si="5"/>
        <v>303778.28999999998</v>
      </c>
      <c r="O28" s="33">
        <f t="shared" si="5"/>
        <v>97831.84</v>
      </c>
      <c r="P28" s="21"/>
    </row>
    <row r="29" spans="1:16" ht="13.35" customHeight="1" x14ac:dyDescent="0.2">
      <c r="B29" s="26"/>
      <c r="C29" s="26"/>
      <c r="D29" s="26"/>
      <c r="E29" s="26"/>
      <c r="F29" s="27"/>
      <c r="G29" s="27"/>
      <c r="H29" s="27"/>
      <c r="I29" s="27"/>
      <c r="J29" s="27"/>
      <c r="K29" s="27"/>
      <c r="L29" s="27"/>
      <c r="M29" s="27"/>
      <c r="N29" s="117"/>
      <c r="O29" s="53"/>
      <c r="P29" s="21"/>
    </row>
    <row r="30" spans="1:16" ht="12.95" customHeight="1" x14ac:dyDescent="0.2">
      <c r="A30" s="36" t="s">
        <v>12</v>
      </c>
      <c r="B30" s="44"/>
      <c r="C30" s="44"/>
      <c r="D30" s="44"/>
      <c r="E30" s="44"/>
      <c r="F30" s="27"/>
      <c r="G30" s="27"/>
      <c r="H30" s="27"/>
      <c r="I30" s="27"/>
      <c r="J30" s="27"/>
      <c r="K30" s="27"/>
      <c r="L30" s="27"/>
      <c r="M30" s="27"/>
      <c r="N30" s="117"/>
      <c r="O30" s="54"/>
      <c r="P30" s="21"/>
    </row>
    <row r="31" spans="1:16" ht="10.5" customHeight="1" x14ac:dyDescent="0.2">
      <c r="A31" s="38" t="s">
        <v>13</v>
      </c>
      <c r="B31" s="107">
        <v>87.82</v>
      </c>
      <c r="C31" s="62">
        <v>20.72</v>
      </c>
      <c r="D31" s="62">
        <v>63.97</v>
      </c>
      <c r="E31" s="62">
        <v>99.35</v>
      </c>
      <c r="F31" s="62">
        <v>18.600000000000001</v>
      </c>
      <c r="G31" s="62">
        <v>29.65</v>
      </c>
      <c r="H31" s="62">
        <v>112.89</v>
      </c>
      <c r="I31" s="62">
        <v>85.62</v>
      </c>
      <c r="J31" s="62">
        <v>106.2</v>
      </c>
      <c r="K31" s="62">
        <v>29.6</v>
      </c>
      <c r="L31" s="62">
        <v>5.86</v>
      </c>
      <c r="M31" s="62">
        <v>24.73</v>
      </c>
      <c r="N31" s="114">
        <f t="shared" si="4"/>
        <v>685.0100000000001</v>
      </c>
      <c r="O31" s="50">
        <v>915.69</v>
      </c>
      <c r="P31" s="21"/>
    </row>
    <row r="32" spans="1:16" ht="10.5" customHeight="1" x14ac:dyDescent="0.2">
      <c r="A32" s="41" t="s">
        <v>70</v>
      </c>
      <c r="B32" s="107"/>
      <c r="C32" s="39"/>
      <c r="D32" s="39"/>
      <c r="E32" s="62">
        <v>982.35</v>
      </c>
      <c r="F32" s="62">
        <v>121.13</v>
      </c>
      <c r="G32" s="62">
        <v>95.89</v>
      </c>
      <c r="H32" s="62">
        <v>215.9</v>
      </c>
      <c r="I32" s="62">
        <v>2528.0700000000002</v>
      </c>
      <c r="J32" s="62">
        <v>300.19</v>
      </c>
      <c r="K32" s="62">
        <v>589.25</v>
      </c>
      <c r="L32" s="62">
        <v>126.81</v>
      </c>
      <c r="M32" s="62">
        <v>314.58</v>
      </c>
      <c r="N32" s="114">
        <f t="shared" si="4"/>
        <v>5274.17</v>
      </c>
      <c r="O32" s="50">
        <v>2348.2399999999998</v>
      </c>
      <c r="P32" s="21"/>
    </row>
    <row r="33" spans="1:18" ht="10.5" customHeight="1" x14ac:dyDescent="0.2">
      <c r="A33" s="38" t="s">
        <v>86</v>
      </c>
      <c r="B33" s="107"/>
      <c r="C33" s="39"/>
      <c r="D33" s="39"/>
      <c r="E33" s="62">
        <v>1012.08</v>
      </c>
      <c r="F33" s="62">
        <v>133.78</v>
      </c>
      <c r="G33" s="62">
        <v>78.19</v>
      </c>
      <c r="H33" s="62">
        <v>87.41</v>
      </c>
      <c r="I33" s="62">
        <v>3454.17</v>
      </c>
      <c r="J33" s="62">
        <v>261.77999999999997</v>
      </c>
      <c r="K33" s="62">
        <v>780.69</v>
      </c>
      <c r="L33" s="62">
        <v>146.51</v>
      </c>
      <c r="M33" s="62">
        <v>377.28</v>
      </c>
      <c r="N33" s="114">
        <f t="shared" si="4"/>
        <v>6331.89</v>
      </c>
      <c r="O33" s="50"/>
      <c r="P33" s="21"/>
    </row>
    <row r="34" spans="1:18" ht="10.5" customHeight="1" x14ac:dyDescent="0.2">
      <c r="A34" s="38" t="s">
        <v>87</v>
      </c>
      <c r="B34" s="107"/>
      <c r="C34" s="39"/>
      <c r="D34" s="39"/>
      <c r="E34" s="62"/>
      <c r="F34" s="62"/>
      <c r="G34" s="62"/>
      <c r="H34" s="62">
        <v>3</v>
      </c>
      <c r="I34" s="39"/>
      <c r="J34" s="39"/>
      <c r="K34" s="39"/>
      <c r="L34" s="39"/>
      <c r="M34" s="39"/>
      <c r="N34" s="114">
        <f t="shared" si="4"/>
        <v>3</v>
      </c>
      <c r="O34" s="50"/>
      <c r="P34" s="21"/>
    </row>
    <row r="35" spans="1:18" ht="10.5" customHeight="1" x14ac:dyDescent="0.2">
      <c r="A35" s="41" t="s">
        <v>69</v>
      </c>
      <c r="B35" s="107">
        <v>1691.25</v>
      </c>
      <c r="C35" s="39"/>
      <c r="D35" s="39"/>
      <c r="E35" s="39"/>
      <c r="F35" s="39"/>
      <c r="G35" s="62"/>
      <c r="H35" s="39"/>
      <c r="I35" s="39"/>
      <c r="J35" s="39"/>
      <c r="K35" s="39"/>
      <c r="L35" s="39"/>
      <c r="M35" s="39"/>
      <c r="N35" s="114">
        <f t="shared" si="4"/>
        <v>1691.25</v>
      </c>
      <c r="O35" s="50">
        <v>1984.09</v>
      </c>
      <c r="P35" s="21"/>
    </row>
    <row r="36" spans="1:18" ht="10.5" customHeight="1" x14ac:dyDescent="0.2">
      <c r="A36" s="38" t="s">
        <v>14</v>
      </c>
      <c r="B36" s="107">
        <v>1400</v>
      </c>
      <c r="C36" s="39"/>
      <c r="D36" s="39"/>
      <c r="E36" s="39"/>
      <c r="F36" s="39"/>
      <c r="G36" s="62">
        <v>1400</v>
      </c>
      <c r="H36" s="39"/>
      <c r="I36" s="39"/>
      <c r="J36" s="39"/>
      <c r="K36" s="39"/>
      <c r="L36" s="39"/>
      <c r="M36" s="62">
        <v>1400</v>
      </c>
      <c r="N36" s="114">
        <f t="shared" si="4"/>
        <v>4200</v>
      </c>
      <c r="O36" s="50">
        <v>5000</v>
      </c>
      <c r="P36" s="21"/>
    </row>
    <row r="37" spans="1:18" ht="10.5" customHeight="1" x14ac:dyDescent="0.2">
      <c r="A37" s="38" t="s">
        <v>15</v>
      </c>
      <c r="B37" s="108"/>
      <c r="C37" s="39"/>
      <c r="D37" s="39"/>
      <c r="E37" s="39"/>
      <c r="F37" s="39"/>
      <c r="G37" s="62"/>
      <c r="H37" s="39"/>
      <c r="I37" s="39"/>
      <c r="J37" s="39"/>
      <c r="K37" s="39"/>
      <c r="L37" s="39"/>
      <c r="M37" s="39"/>
      <c r="N37" s="114">
        <f t="shared" si="4"/>
        <v>0</v>
      </c>
      <c r="O37" s="50">
        <v>0</v>
      </c>
      <c r="P37" s="21"/>
    </row>
    <row r="38" spans="1:18" ht="10.5" customHeight="1" x14ac:dyDescent="0.2">
      <c r="A38" s="38" t="s">
        <v>16</v>
      </c>
      <c r="B38" s="108"/>
      <c r="C38" s="62">
        <v>1149.9000000000001</v>
      </c>
      <c r="D38" s="62">
        <v>937.96</v>
      </c>
      <c r="E38" s="62">
        <v>660</v>
      </c>
      <c r="F38" s="62">
        <v>219.57</v>
      </c>
      <c r="G38" s="62"/>
      <c r="H38" s="39"/>
      <c r="I38" s="39"/>
      <c r="J38" s="62">
        <v>2431.64</v>
      </c>
      <c r="K38" s="39"/>
      <c r="L38" s="39"/>
      <c r="M38" s="39"/>
      <c r="N38" s="114">
        <f t="shared" si="4"/>
        <v>5399.07</v>
      </c>
      <c r="O38" s="50">
        <v>900</v>
      </c>
      <c r="P38" s="21"/>
    </row>
    <row r="39" spans="1:18" ht="10.5" customHeight="1" x14ac:dyDescent="0.2">
      <c r="A39" s="38" t="s">
        <v>17</v>
      </c>
      <c r="B39" s="108"/>
      <c r="C39" s="39"/>
      <c r="D39" s="39"/>
      <c r="E39" s="39"/>
      <c r="F39" s="62">
        <v>120</v>
      </c>
      <c r="G39" s="62"/>
      <c r="H39" s="39"/>
      <c r="I39" s="39"/>
      <c r="J39" s="39"/>
      <c r="K39" s="39"/>
      <c r="L39" s="39"/>
      <c r="M39" s="39"/>
      <c r="N39" s="114">
        <f t="shared" si="4"/>
        <v>120</v>
      </c>
      <c r="O39" s="50">
        <v>56</v>
      </c>
      <c r="P39" s="21"/>
    </row>
    <row r="40" spans="1:18" ht="10.5" customHeight="1" x14ac:dyDescent="0.2">
      <c r="A40" s="38" t="s">
        <v>93</v>
      </c>
      <c r="B40" s="108"/>
      <c r="C40" s="39"/>
      <c r="D40" s="39"/>
      <c r="E40" s="39"/>
      <c r="F40" s="62"/>
      <c r="G40" s="62"/>
      <c r="H40" s="39"/>
      <c r="I40" s="39"/>
      <c r="J40" s="39"/>
      <c r="K40" s="39"/>
      <c r="L40" s="62">
        <v>2118</v>
      </c>
      <c r="M40" s="39"/>
      <c r="N40" s="114">
        <f t="shared" si="4"/>
        <v>2118</v>
      </c>
      <c r="O40" s="50"/>
      <c r="P40" s="21"/>
    </row>
    <row r="41" spans="1:18" ht="10.5" customHeight="1" thickBot="1" x14ac:dyDescent="0.25">
      <c r="A41" s="38" t="s">
        <v>19</v>
      </c>
      <c r="B41" s="108"/>
      <c r="C41" s="39"/>
      <c r="D41" s="39"/>
      <c r="E41" s="39"/>
      <c r="F41" s="39"/>
      <c r="G41" s="62"/>
      <c r="H41" s="39"/>
      <c r="I41" s="39"/>
      <c r="J41" s="39"/>
      <c r="K41" s="39"/>
      <c r="L41" s="39"/>
      <c r="M41" s="39"/>
      <c r="N41" s="114">
        <f t="shared" si="4"/>
        <v>0</v>
      </c>
      <c r="O41" s="50">
        <v>137.67000000000002</v>
      </c>
      <c r="P41" s="21"/>
    </row>
    <row r="42" spans="1:18" ht="15" x14ac:dyDescent="0.25">
      <c r="A42" s="38" t="s">
        <v>20</v>
      </c>
      <c r="B42" s="108"/>
      <c r="C42" s="62"/>
      <c r="D42" s="39"/>
      <c r="E42" s="62">
        <v>1304</v>
      </c>
      <c r="F42" s="39"/>
      <c r="G42" s="62"/>
      <c r="H42" s="39"/>
      <c r="I42" s="39"/>
      <c r="J42" s="39"/>
      <c r="K42" s="39"/>
      <c r="L42" s="39"/>
      <c r="M42" s="39"/>
      <c r="N42" s="114">
        <f t="shared" si="4"/>
        <v>1304</v>
      </c>
      <c r="O42" s="82">
        <v>1266</v>
      </c>
      <c r="P42" s="131" t="s">
        <v>96</v>
      </c>
      <c r="Q42" s="132"/>
    </row>
    <row r="43" spans="1:18" ht="10.5" customHeight="1" x14ac:dyDescent="0.2">
      <c r="A43" s="38" t="s">
        <v>21</v>
      </c>
      <c r="B43" s="107">
        <v>59.4</v>
      </c>
      <c r="C43" s="62">
        <v>65.34</v>
      </c>
      <c r="D43" s="39"/>
      <c r="E43" s="39"/>
      <c r="F43" s="39"/>
      <c r="G43" s="62"/>
      <c r="H43" s="39"/>
      <c r="I43" s="39"/>
      <c r="J43" s="39"/>
      <c r="K43" s="39"/>
      <c r="L43" s="39"/>
      <c r="M43" s="39"/>
      <c r="N43" s="114">
        <f t="shared" si="4"/>
        <v>124.74000000000001</v>
      </c>
      <c r="O43" s="82">
        <v>1369.1999999999998</v>
      </c>
      <c r="P43" s="129" t="s">
        <v>25</v>
      </c>
      <c r="Q43" s="130"/>
    </row>
    <row r="44" spans="1:18" ht="10.5" customHeight="1" x14ac:dyDescent="0.2">
      <c r="A44" s="38" t="s">
        <v>22</v>
      </c>
      <c r="B44" s="108"/>
      <c r="C44" s="62"/>
      <c r="D44" s="62">
        <v>750</v>
      </c>
      <c r="E44" s="39"/>
      <c r="F44" s="62">
        <v>750</v>
      </c>
      <c r="G44" s="62"/>
      <c r="H44" s="39"/>
      <c r="I44" s="39"/>
      <c r="J44" s="39"/>
      <c r="K44" s="39"/>
      <c r="L44" s="39"/>
      <c r="M44" s="40"/>
      <c r="N44" s="114">
        <f t="shared" si="4"/>
        <v>1500</v>
      </c>
      <c r="O44" s="97">
        <v>6750</v>
      </c>
      <c r="P44" s="98" t="s">
        <v>81</v>
      </c>
      <c r="Q44" s="99">
        <v>90.02</v>
      </c>
      <c r="R44" s="81"/>
    </row>
    <row r="45" spans="1:18" ht="10.5" customHeight="1" x14ac:dyDescent="0.2">
      <c r="A45" s="38" t="s">
        <v>23</v>
      </c>
      <c r="B45" s="107"/>
      <c r="C45" s="62"/>
      <c r="D45" s="39"/>
      <c r="E45" s="39"/>
      <c r="F45" s="39"/>
      <c r="G45" s="62"/>
      <c r="H45" s="39"/>
      <c r="I45" s="39"/>
      <c r="J45" s="39"/>
      <c r="K45" s="39"/>
      <c r="L45" s="39"/>
      <c r="M45" s="39"/>
      <c r="N45" s="114">
        <f t="shared" si="4"/>
        <v>0</v>
      </c>
      <c r="O45" s="82">
        <v>0</v>
      </c>
      <c r="P45" s="98" t="s">
        <v>83</v>
      </c>
      <c r="Q45" s="99">
        <f>588.93+65.22+62.45+63.93+11.39</f>
        <v>791.92</v>
      </c>
      <c r="R45" s="81"/>
    </row>
    <row r="46" spans="1:18" ht="10.5" customHeight="1" x14ac:dyDescent="0.2">
      <c r="A46" s="41" t="s">
        <v>58</v>
      </c>
      <c r="B46" s="107">
        <v>6765</v>
      </c>
      <c r="C46" s="62"/>
      <c r="D46" s="39"/>
      <c r="E46" s="39"/>
      <c r="F46" s="39"/>
      <c r="G46" s="62"/>
      <c r="H46" s="39"/>
      <c r="I46" s="39"/>
      <c r="J46" s="39"/>
      <c r="K46" s="39"/>
      <c r="L46" s="39"/>
      <c r="M46" s="39"/>
      <c r="N46" s="114">
        <f t="shared" si="4"/>
        <v>6765</v>
      </c>
      <c r="O46" s="82">
        <v>4629.53</v>
      </c>
      <c r="P46" s="98" t="s">
        <v>82</v>
      </c>
      <c r="Q46" s="99">
        <f>1884.67+200.12+200.12+200.12</f>
        <v>2485.0299999999997</v>
      </c>
      <c r="R46" s="81"/>
    </row>
    <row r="47" spans="1:18" ht="10.5" customHeight="1" x14ac:dyDescent="0.2">
      <c r="A47" s="38" t="s">
        <v>24</v>
      </c>
      <c r="B47" s="108"/>
      <c r="C47" s="62"/>
      <c r="D47" s="39"/>
      <c r="E47" s="39"/>
      <c r="F47" s="39"/>
      <c r="G47" s="62"/>
      <c r="H47" s="39"/>
      <c r="I47" s="39"/>
      <c r="J47" s="39"/>
      <c r="K47" s="39"/>
      <c r="L47" s="39"/>
      <c r="M47" s="39"/>
      <c r="N47" s="114">
        <f t="shared" si="4"/>
        <v>0</v>
      </c>
      <c r="O47" s="82">
        <v>0</v>
      </c>
      <c r="P47" s="98" t="s">
        <v>79</v>
      </c>
      <c r="Q47" s="99">
        <v>167.18</v>
      </c>
      <c r="R47" s="81"/>
    </row>
    <row r="48" spans="1:18" ht="10.5" customHeight="1" x14ac:dyDescent="0.2">
      <c r="A48" s="38" t="s">
        <v>25</v>
      </c>
      <c r="B48" s="107">
        <v>817.45</v>
      </c>
      <c r="C48" s="62">
        <v>269.45</v>
      </c>
      <c r="D48" s="62">
        <v>1137.0999999999999</v>
      </c>
      <c r="E48" s="62">
        <v>352.1</v>
      </c>
      <c r="F48" s="62">
        <f>389.69-120</f>
        <v>269.69</v>
      </c>
      <c r="G48" s="62">
        <v>328.87</v>
      </c>
      <c r="H48" s="62">
        <v>418.96</v>
      </c>
      <c r="I48" s="62">
        <v>265.35000000000002</v>
      </c>
      <c r="J48" s="62">
        <v>264.61</v>
      </c>
      <c r="K48" s="62">
        <v>265.33999999999997</v>
      </c>
      <c r="L48" s="62">
        <v>305.23</v>
      </c>
      <c r="M48" s="62">
        <v>275.44</v>
      </c>
      <c r="N48" s="114">
        <f t="shared" si="4"/>
        <v>4969.5899999999992</v>
      </c>
      <c r="O48" s="82">
        <v>3332.18</v>
      </c>
      <c r="P48" s="98" t="s">
        <v>80</v>
      </c>
      <c r="Q48" s="99">
        <v>1392.78</v>
      </c>
      <c r="R48" s="81"/>
    </row>
    <row r="49" spans="1:18" ht="10.5" customHeight="1" thickBot="1" x14ac:dyDescent="0.25">
      <c r="A49" s="38" t="s">
        <v>75</v>
      </c>
      <c r="B49" s="109">
        <v>1320</v>
      </c>
      <c r="C49" s="63"/>
      <c r="D49" s="63">
        <v>1540</v>
      </c>
      <c r="E49" s="45"/>
      <c r="F49" s="45"/>
      <c r="G49" s="63"/>
      <c r="H49" s="45"/>
      <c r="I49" s="63">
        <v>605</v>
      </c>
      <c r="J49" s="45"/>
      <c r="K49" s="45"/>
      <c r="L49" s="45"/>
      <c r="M49" s="45"/>
      <c r="N49" s="114">
        <f t="shared" si="4"/>
        <v>3465</v>
      </c>
      <c r="O49" s="84">
        <v>9460</v>
      </c>
      <c r="P49" s="100" t="s">
        <v>97</v>
      </c>
      <c r="Q49" s="101">
        <v>42.66</v>
      </c>
      <c r="R49" s="81"/>
    </row>
    <row r="50" spans="1:18" ht="10.5" customHeight="1" thickBot="1" x14ac:dyDescent="0.25">
      <c r="A50" s="38" t="s">
        <v>76</v>
      </c>
      <c r="B50" s="109"/>
      <c r="C50" s="63">
        <v>368.38</v>
      </c>
      <c r="D50" s="63">
        <v>691.6</v>
      </c>
      <c r="E50" s="63">
        <v>481.67</v>
      </c>
      <c r="F50" s="63">
        <v>500</v>
      </c>
      <c r="G50" s="63"/>
      <c r="H50" s="45"/>
      <c r="I50" s="45"/>
      <c r="J50" s="63">
        <v>460</v>
      </c>
      <c r="K50" s="45"/>
      <c r="L50" s="63">
        <v>679.56</v>
      </c>
      <c r="M50" s="63">
        <v>419.94</v>
      </c>
      <c r="N50" s="114">
        <f t="shared" si="4"/>
        <v>3601.15</v>
      </c>
      <c r="O50" s="84">
        <v>1123.42</v>
      </c>
      <c r="P50" s="102"/>
      <c r="Q50" s="103">
        <f>SUM(Q44:Q49)</f>
        <v>4969.5899999999992</v>
      </c>
      <c r="R50" s="81"/>
    </row>
    <row r="51" spans="1:18" ht="10.5" customHeight="1" thickBot="1" x14ac:dyDescent="0.25">
      <c r="A51" s="41" t="s">
        <v>64</v>
      </c>
      <c r="B51" s="110"/>
      <c r="C51" s="65">
        <v>5000</v>
      </c>
      <c r="D51" s="65">
        <v>13250</v>
      </c>
      <c r="E51" s="43"/>
      <c r="F51" s="43"/>
      <c r="G51" s="65">
        <v>462</v>
      </c>
      <c r="H51" s="65">
        <v>200</v>
      </c>
      <c r="I51" s="65"/>
      <c r="J51" s="65">
        <v>550</v>
      </c>
      <c r="K51" s="65">
        <v>1342</v>
      </c>
      <c r="L51" s="65"/>
      <c r="M51" s="65">
        <v>4877.59</v>
      </c>
      <c r="N51" s="115">
        <f t="shared" si="4"/>
        <v>25681.59</v>
      </c>
      <c r="O51" s="83">
        <v>245668.98</v>
      </c>
      <c r="P51" s="95"/>
      <c r="Q51" s="96"/>
      <c r="R51" s="81"/>
    </row>
    <row r="52" spans="1:18" ht="10.5" customHeight="1" x14ac:dyDescent="0.2">
      <c r="A52" s="111" t="s">
        <v>26</v>
      </c>
      <c r="B52" s="64">
        <f t="shared" ref="B52:O52" si="6">SUM(B31:B51)</f>
        <v>12140.92</v>
      </c>
      <c r="C52" s="64">
        <f t="shared" si="6"/>
        <v>6873.79</v>
      </c>
      <c r="D52" s="64">
        <f t="shared" si="6"/>
        <v>18370.63</v>
      </c>
      <c r="E52" s="64">
        <f t="shared" si="6"/>
        <v>4891.55</v>
      </c>
      <c r="F52" s="64">
        <f t="shared" si="6"/>
        <v>2132.77</v>
      </c>
      <c r="G52" s="64">
        <f t="shared" si="6"/>
        <v>2394.6</v>
      </c>
      <c r="H52" s="64">
        <f t="shared" si="6"/>
        <v>1038.1600000000001</v>
      </c>
      <c r="I52" s="64">
        <f t="shared" si="6"/>
        <v>6938.2100000000009</v>
      </c>
      <c r="J52" s="64">
        <f t="shared" si="6"/>
        <v>4374.42</v>
      </c>
      <c r="K52" s="64">
        <f t="shared" si="6"/>
        <v>3006.88</v>
      </c>
      <c r="L52" s="64">
        <f t="shared" si="6"/>
        <v>3381.97</v>
      </c>
      <c r="M52" s="64">
        <f t="shared" si="6"/>
        <v>7689.56</v>
      </c>
      <c r="N52" s="116">
        <f t="shared" si="6"/>
        <v>73233.460000000006</v>
      </c>
      <c r="O52" s="33">
        <f t="shared" si="6"/>
        <v>284941</v>
      </c>
      <c r="P52" s="21"/>
      <c r="Q52" s="81"/>
      <c r="R52" s="81"/>
    </row>
    <row r="53" spans="1:18" ht="13.35" customHeight="1" x14ac:dyDescent="0.2">
      <c r="B53" s="66"/>
      <c r="C53" s="66"/>
      <c r="D53" s="66"/>
      <c r="E53" s="66"/>
      <c r="F53" s="79"/>
      <c r="G53" s="27"/>
      <c r="H53" s="27"/>
      <c r="I53" s="79"/>
      <c r="J53" s="79"/>
      <c r="K53" s="27"/>
      <c r="L53" s="79"/>
      <c r="M53" s="27"/>
      <c r="N53" s="117"/>
      <c r="O53" s="53"/>
      <c r="P53" s="21"/>
      <c r="Q53" s="81"/>
      <c r="R53" s="81"/>
    </row>
    <row r="54" spans="1:18" ht="10.5" customHeight="1" x14ac:dyDescent="0.2">
      <c r="A54" s="7" t="s">
        <v>28</v>
      </c>
      <c r="B54" s="67">
        <f t="shared" ref="B54:O54" si="7">B28-B52</f>
        <v>-508.08999999999833</v>
      </c>
      <c r="C54" s="67">
        <f t="shared" si="7"/>
        <v>-5571.61</v>
      </c>
      <c r="D54" s="67">
        <f t="shared" si="7"/>
        <v>-15145.52</v>
      </c>
      <c r="E54" s="67">
        <f t="shared" si="7"/>
        <v>42984.31</v>
      </c>
      <c r="F54" s="67">
        <f t="shared" si="7"/>
        <v>9572.4599999999991</v>
      </c>
      <c r="G54" s="67">
        <f t="shared" si="7"/>
        <v>2970.53</v>
      </c>
      <c r="H54" s="67">
        <f t="shared" si="7"/>
        <v>9382.89</v>
      </c>
      <c r="I54" s="67">
        <f t="shared" si="7"/>
        <v>130170.02</v>
      </c>
      <c r="J54" s="67">
        <f t="shared" si="7"/>
        <v>13142.859999999999</v>
      </c>
      <c r="K54" s="67">
        <f t="shared" si="7"/>
        <v>34043.71</v>
      </c>
      <c r="L54" s="67">
        <f t="shared" si="7"/>
        <v>3259.85</v>
      </c>
      <c r="M54" s="67">
        <f t="shared" si="7"/>
        <v>6243.4199999999992</v>
      </c>
      <c r="N54" s="118">
        <f t="shared" si="7"/>
        <v>230544.82999999996</v>
      </c>
      <c r="O54" s="34">
        <f t="shared" si="7"/>
        <v>-187109.16</v>
      </c>
      <c r="P54" s="21"/>
    </row>
    <row r="55" spans="1:18" ht="8.25" customHeight="1" x14ac:dyDescent="0.2">
      <c r="B55" s="66"/>
      <c r="C55" s="66"/>
      <c r="D55" s="26"/>
      <c r="E55" s="26"/>
      <c r="F55" s="27"/>
      <c r="G55" s="27"/>
      <c r="H55" s="27"/>
      <c r="I55" s="79"/>
      <c r="J55" s="79"/>
      <c r="K55" s="79"/>
      <c r="L55" s="79"/>
      <c r="M55" s="27"/>
      <c r="N55" s="117"/>
      <c r="O55" s="53"/>
      <c r="P55" s="21"/>
    </row>
    <row r="56" spans="1:18" ht="17.25" customHeight="1" thickBot="1" x14ac:dyDescent="0.35">
      <c r="A56" s="19" t="s">
        <v>35</v>
      </c>
      <c r="B56" s="66"/>
      <c r="C56" s="6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119"/>
      <c r="O56" s="53"/>
      <c r="P56" s="21"/>
    </row>
    <row r="57" spans="1:18" ht="15" x14ac:dyDescent="0.25">
      <c r="A57" s="11" t="s">
        <v>36</v>
      </c>
      <c r="B57" s="68"/>
      <c r="C57" s="68"/>
      <c r="D57" s="29"/>
      <c r="E57" s="68"/>
      <c r="F57" s="68"/>
      <c r="G57" s="68"/>
      <c r="H57" s="68"/>
      <c r="I57" s="29"/>
      <c r="J57" s="29"/>
      <c r="K57" s="29"/>
      <c r="L57" s="68"/>
      <c r="M57" s="68"/>
      <c r="N57" s="120"/>
      <c r="O57" s="55"/>
      <c r="P57" s="21"/>
    </row>
    <row r="58" spans="1:18" x14ac:dyDescent="0.2">
      <c r="A58" s="6" t="s">
        <v>37</v>
      </c>
      <c r="B58" s="69">
        <v>3546.54</v>
      </c>
      <c r="C58" s="69">
        <f>B69</f>
        <v>3845.38</v>
      </c>
      <c r="D58" s="69">
        <f t="shared" ref="D58:M60" si="8">C69</f>
        <v>411.76</v>
      </c>
      <c r="E58" s="69">
        <f t="shared" si="8"/>
        <v>7458.01</v>
      </c>
      <c r="F58" s="69">
        <f t="shared" si="8"/>
        <v>13068.71</v>
      </c>
      <c r="G58" s="93">
        <f t="shared" si="8"/>
        <v>22564.45</v>
      </c>
      <c r="H58" s="93">
        <f t="shared" si="8"/>
        <v>9881.74</v>
      </c>
      <c r="I58" s="69">
        <f t="shared" si="8"/>
        <v>7544.43</v>
      </c>
      <c r="J58" s="69">
        <f t="shared" si="8"/>
        <v>15677.06</v>
      </c>
      <c r="K58" s="69">
        <f t="shared" si="8"/>
        <v>29545.9</v>
      </c>
      <c r="L58" s="69">
        <f t="shared" si="8"/>
        <v>22908.29</v>
      </c>
      <c r="M58" s="69">
        <f t="shared" si="8"/>
        <v>26294.66</v>
      </c>
      <c r="N58" s="121">
        <f>B58</f>
        <v>3546.54</v>
      </c>
      <c r="O58" s="56">
        <v>1343.17</v>
      </c>
      <c r="P58" s="23"/>
    </row>
    <row r="59" spans="1:18" x14ac:dyDescent="0.2">
      <c r="A59" s="6" t="s">
        <v>38</v>
      </c>
      <c r="B59" s="69">
        <v>583.04</v>
      </c>
      <c r="C59" s="69">
        <f>B70</f>
        <v>583.41999999999996</v>
      </c>
      <c r="D59" s="69">
        <f t="shared" si="8"/>
        <v>33.6</v>
      </c>
      <c r="E59" s="69">
        <f t="shared" si="8"/>
        <v>33.6</v>
      </c>
      <c r="F59" s="69">
        <f t="shared" si="8"/>
        <v>35033.660000000003</v>
      </c>
      <c r="G59" s="93">
        <f t="shared" si="8"/>
        <v>66764.850000000006</v>
      </c>
      <c r="H59" s="93">
        <f t="shared" si="8"/>
        <v>1765.98</v>
      </c>
      <c r="I59" s="69">
        <f t="shared" si="8"/>
        <v>16763.03</v>
      </c>
      <c r="J59" s="69">
        <f t="shared" si="8"/>
        <v>136776.39000000001</v>
      </c>
      <c r="K59" s="69">
        <f t="shared" si="8"/>
        <v>217571.7</v>
      </c>
      <c r="L59" s="69">
        <f t="shared" si="8"/>
        <v>207637.96</v>
      </c>
      <c r="M59" s="69">
        <f t="shared" si="8"/>
        <v>37672.53</v>
      </c>
      <c r="N59" s="121">
        <f t="shared" ref="N59:N65" si="9">B59</f>
        <v>583.04</v>
      </c>
      <c r="O59" s="56">
        <v>26541.58</v>
      </c>
      <c r="P59" s="23"/>
    </row>
    <row r="60" spans="1:18" x14ac:dyDescent="0.2">
      <c r="A60" s="80" t="s">
        <v>73</v>
      </c>
      <c r="B60" s="69">
        <v>300</v>
      </c>
      <c r="C60" s="69">
        <f>B71</f>
        <v>300</v>
      </c>
      <c r="D60" s="69">
        <f t="shared" si="8"/>
        <v>300</v>
      </c>
      <c r="E60" s="69">
        <f t="shared" si="8"/>
        <v>300</v>
      </c>
      <c r="F60" s="69">
        <f t="shared" si="8"/>
        <v>300</v>
      </c>
      <c r="G60" s="69">
        <f t="shared" si="8"/>
        <v>300</v>
      </c>
      <c r="H60" s="69">
        <f t="shared" si="8"/>
        <v>300</v>
      </c>
      <c r="I60" s="69">
        <f t="shared" si="8"/>
        <v>300</v>
      </c>
      <c r="J60" s="69">
        <f t="shared" si="8"/>
        <v>300</v>
      </c>
      <c r="K60" s="69">
        <f t="shared" si="8"/>
        <v>300</v>
      </c>
      <c r="L60" s="69">
        <f t="shared" si="8"/>
        <v>300</v>
      </c>
      <c r="M60" s="69">
        <f t="shared" si="8"/>
        <v>300</v>
      </c>
      <c r="N60" s="121">
        <f t="shared" ref="N60" si="10">B60</f>
        <v>300</v>
      </c>
      <c r="O60" s="56">
        <v>0</v>
      </c>
      <c r="P60" s="23"/>
    </row>
    <row r="61" spans="1:18" x14ac:dyDescent="0.2">
      <c r="A61" s="6" t="s">
        <v>39</v>
      </c>
      <c r="B61" s="70">
        <v>2945.7</v>
      </c>
      <c r="C61" s="70">
        <f>B72</f>
        <v>2138.39</v>
      </c>
      <c r="D61" s="70">
        <f t="shared" ref="D61:M61" si="11">C72</f>
        <v>550.22</v>
      </c>
      <c r="E61" s="70">
        <f t="shared" si="11"/>
        <v>2079.34</v>
      </c>
      <c r="F61" s="70">
        <f t="shared" si="11"/>
        <v>4452.8900000000003</v>
      </c>
      <c r="G61" s="94">
        <f t="shared" si="11"/>
        <v>4494.6000000000004</v>
      </c>
      <c r="H61" s="94">
        <f t="shared" si="11"/>
        <v>5146.71</v>
      </c>
      <c r="I61" s="70">
        <f t="shared" si="11"/>
        <v>1869.86</v>
      </c>
      <c r="J61" s="70">
        <f t="shared" si="11"/>
        <v>3893.8900000000003</v>
      </c>
      <c r="K61" s="70">
        <f t="shared" si="11"/>
        <v>2253.2800000000002</v>
      </c>
      <c r="L61" s="70">
        <f t="shared" si="11"/>
        <v>2868.34</v>
      </c>
      <c r="M61" s="70">
        <f t="shared" si="11"/>
        <v>2707.25</v>
      </c>
      <c r="N61" s="122">
        <f t="shared" si="9"/>
        <v>2945.7</v>
      </c>
      <c r="O61" s="57">
        <v>3413.31</v>
      </c>
      <c r="P61" s="47"/>
    </row>
    <row r="62" spans="1:18" x14ac:dyDescent="0.2">
      <c r="A62" s="80" t="s">
        <v>88</v>
      </c>
      <c r="B62" s="70"/>
      <c r="C62" s="70"/>
      <c r="D62" s="70"/>
      <c r="E62" s="70"/>
      <c r="F62" s="70"/>
      <c r="G62" s="94"/>
      <c r="H62" s="94"/>
      <c r="I62" s="70"/>
      <c r="J62" s="70"/>
      <c r="K62" s="70"/>
      <c r="L62" s="70">
        <f t="shared" ref="L62" si="12">K73</f>
        <v>50000</v>
      </c>
      <c r="M62" s="70">
        <f t="shared" ref="M62:M63" si="13">L73</f>
        <v>50000</v>
      </c>
      <c r="N62" s="122">
        <f t="shared" si="9"/>
        <v>0</v>
      </c>
      <c r="O62" s="57"/>
      <c r="P62" s="47"/>
    </row>
    <row r="63" spans="1:18" x14ac:dyDescent="0.2">
      <c r="A63" s="80" t="s">
        <v>95</v>
      </c>
      <c r="B63" s="70"/>
      <c r="C63" s="70"/>
      <c r="D63" s="70"/>
      <c r="E63" s="70"/>
      <c r="F63" s="70"/>
      <c r="G63" s="94"/>
      <c r="H63" s="94"/>
      <c r="I63" s="70"/>
      <c r="J63" s="70"/>
      <c r="K63" s="70"/>
      <c r="L63" s="70"/>
      <c r="M63" s="70">
        <f t="shared" si="13"/>
        <v>170000</v>
      </c>
      <c r="N63" s="122"/>
      <c r="O63" s="57"/>
      <c r="P63" s="47"/>
    </row>
    <row r="64" spans="1:18" x14ac:dyDescent="0.2">
      <c r="A64" s="80" t="s">
        <v>71</v>
      </c>
      <c r="B64" s="70">
        <v>31051.27</v>
      </c>
      <c r="C64" s="70">
        <f t="shared" ref="C64:J65" si="14">B75</f>
        <v>31051.27</v>
      </c>
      <c r="D64" s="70">
        <f t="shared" si="14"/>
        <v>31051.27</v>
      </c>
      <c r="E64" s="70">
        <f t="shared" si="14"/>
        <v>31696.18</v>
      </c>
      <c r="F64" s="70">
        <f t="shared" si="14"/>
        <v>31696.18</v>
      </c>
      <c r="G64" s="70">
        <f t="shared" si="14"/>
        <v>0</v>
      </c>
      <c r="H64" s="70">
        <f t="shared" si="14"/>
        <v>80000</v>
      </c>
      <c r="I64" s="70">
        <f t="shared" si="14"/>
        <v>80000</v>
      </c>
      <c r="J64" s="70">
        <f t="shared" si="14"/>
        <v>80000</v>
      </c>
      <c r="K64" s="70">
        <f t="shared" ref="K64:M65" si="15">J75</f>
        <v>0</v>
      </c>
      <c r="L64" s="70">
        <f t="shared" si="15"/>
        <v>0</v>
      </c>
      <c r="M64" s="70">
        <f t="shared" si="15"/>
        <v>0</v>
      </c>
      <c r="N64" s="122">
        <f t="shared" si="9"/>
        <v>31051.27</v>
      </c>
      <c r="O64" s="57">
        <v>0</v>
      </c>
      <c r="P64" s="23"/>
    </row>
    <row r="65" spans="1:16" ht="15" thickBot="1" x14ac:dyDescent="0.25">
      <c r="A65" s="6" t="s">
        <v>71</v>
      </c>
      <c r="B65" s="71">
        <v>30535.56</v>
      </c>
      <c r="C65" s="71">
        <f t="shared" si="14"/>
        <v>30535.56</v>
      </c>
      <c r="D65" s="71">
        <f t="shared" si="14"/>
        <v>30535.56</v>
      </c>
      <c r="E65" s="71">
        <f t="shared" si="14"/>
        <v>6169.76</v>
      </c>
      <c r="F65" s="71">
        <f t="shared" si="14"/>
        <v>6169.78</v>
      </c>
      <c r="G65" s="71">
        <f t="shared" si="14"/>
        <v>6169.78</v>
      </c>
      <c r="H65" s="71">
        <f t="shared" si="14"/>
        <v>6169.78</v>
      </c>
      <c r="I65" s="71">
        <f t="shared" si="14"/>
        <v>6169.78</v>
      </c>
      <c r="J65" s="71">
        <f t="shared" si="14"/>
        <v>6169.78</v>
      </c>
      <c r="K65" s="71">
        <f t="shared" si="15"/>
        <v>6289.08</v>
      </c>
      <c r="L65" s="71">
        <f t="shared" si="15"/>
        <v>6289.08</v>
      </c>
      <c r="M65" s="71">
        <f t="shared" si="15"/>
        <v>6289.08</v>
      </c>
      <c r="N65" s="123">
        <f t="shared" si="9"/>
        <v>30535.56</v>
      </c>
      <c r="O65" s="25">
        <v>0</v>
      </c>
      <c r="P65" s="23"/>
    </row>
    <row r="66" spans="1:16" ht="15" x14ac:dyDescent="0.25">
      <c r="A66" s="11" t="s">
        <v>40</v>
      </c>
      <c r="B66" s="72">
        <f>SUM(B58:B65)</f>
        <v>68962.11</v>
      </c>
      <c r="C66" s="72">
        <f t="shared" ref="C66:N66" si="16">SUM(C58:C65)</f>
        <v>68454.02</v>
      </c>
      <c r="D66" s="72">
        <f t="shared" si="16"/>
        <v>62882.41</v>
      </c>
      <c r="E66" s="72">
        <f t="shared" si="16"/>
        <v>47736.890000000007</v>
      </c>
      <c r="F66" s="72">
        <f t="shared" si="16"/>
        <v>90721.22</v>
      </c>
      <c r="G66" s="72">
        <f t="shared" si="16"/>
        <v>100293.68000000001</v>
      </c>
      <c r="H66" s="72">
        <f t="shared" si="16"/>
        <v>103264.20999999999</v>
      </c>
      <c r="I66" s="72">
        <f t="shared" si="16"/>
        <v>112647.1</v>
      </c>
      <c r="J66" s="72">
        <f t="shared" si="16"/>
        <v>242817.12000000002</v>
      </c>
      <c r="K66" s="72">
        <f t="shared" si="16"/>
        <v>255959.96</v>
      </c>
      <c r="L66" s="72">
        <f t="shared" si="16"/>
        <v>290003.67</v>
      </c>
      <c r="M66" s="72">
        <f>SUM(M58:M65)</f>
        <v>293263.52</v>
      </c>
      <c r="N66" s="72">
        <f t="shared" si="16"/>
        <v>68962.11</v>
      </c>
      <c r="O66" s="60">
        <v>31298.06</v>
      </c>
      <c r="P66" s="23"/>
    </row>
    <row r="67" spans="1:16" ht="7.5" customHeight="1" x14ac:dyDescent="0.2">
      <c r="B67" s="73"/>
      <c r="C67" s="73"/>
      <c r="D67" s="73"/>
      <c r="E67" s="73"/>
      <c r="F67" s="73"/>
      <c r="G67" s="31"/>
      <c r="H67" s="73"/>
      <c r="I67" s="73"/>
      <c r="J67" s="73"/>
      <c r="K67" s="73"/>
      <c r="L67" s="73"/>
      <c r="M67" s="73"/>
      <c r="N67" s="121"/>
      <c r="O67" s="56"/>
      <c r="P67" s="23"/>
    </row>
    <row r="68" spans="1:16" ht="15" x14ac:dyDescent="0.25">
      <c r="A68" s="11" t="s">
        <v>41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121"/>
      <c r="O68" s="56"/>
      <c r="P68" s="23"/>
    </row>
    <row r="69" spans="1:16" x14ac:dyDescent="0.2">
      <c r="A69" s="6" t="s">
        <v>37</v>
      </c>
      <c r="B69" s="69">
        <v>3845.38</v>
      </c>
      <c r="C69" s="69">
        <v>411.76</v>
      </c>
      <c r="D69" s="69">
        <v>7458.01</v>
      </c>
      <c r="E69" s="69">
        <v>13068.71</v>
      </c>
      <c r="F69" s="69">
        <v>22564.45</v>
      </c>
      <c r="G69" s="69">
        <v>9881.74</v>
      </c>
      <c r="H69" s="69">
        <v>7544.43</v>
      </c>
      <c r="I69" s="69">
        <v>15677.06</v>
      </c>
      <c r="J69" s="69">
        <v>29545.9</v>
      </c>
      <c r="K69" s="69">
        <v>22908.29</v>
      </c>
      <c r="L69" s="69">
        <v>26294.66</v>
      </c>
      <c r="M69" s="69">
        <v>17025.77</v>
      </c>
      <c r="N69" s="124">
        <f>M69</f>
        <v>17025.77</v>
      </c>
      <c r="O69" s="30">
        <v>60163.77</v>
      </c>
      <c r="P69" s="23"/>
    </row>
    <row r="70" spans="1:16" x14ac:dyDescent="0.2">
      <c r="A70" s="6" t="s">
        <v>38</v>
      </c>
      <c r="B70" s="69">
        <v>583.41999999999996</v>
      </c>
      <c r="C70" s="69">
        <v>33.6</v>
      </c>
      <c r="D70" s="69">
        <v>33.6</v>
      </c>
      <c r="E70" s="69">
        <v>35033.660000000003</v>
      </c>
      <c r="F70" s="69">
        <v>66764.850000000006</v>
      </c>
      <c r="G70" s="69">
        <v>1765.98</v>
      </c>
      <c r="H70" s="69">
        <v>16763.03</v>
      </c>
      <c r="I70" s="69">
        <v>136776.39000000001</v>
      </c>
      <c r="J70" s="69">
        <v>217571.7</v>
      </c>
      <c r="K70" s="69">
        <v>207637.96</v>
      </c>
      <c r="L70" s="69">
        <v>37672.53</v>
      </c>
      <c r="M70" s="69">
        <v>52695.01</v>
      </c>
      <c r="N70" s="124">
        <f t="shared" ref="N70:N76" si="17">M70</f>
        <v>52695.01</v>
      </c>
      <c r="O70" s="30">
        <v>61301.87</v>
      </c>
      <c r="P70" s="23"/>
    </row>
    <row r="71" spans="1:16" x14ac:dyDescent="0.2">
      <c r="A71" s="80" t="s">
        <v>73</v>
      </c>
      <c r="B71" s="69">
        <v>300</v>
      </c>
      <c r="C71" s="69">
        <v>300</v>
      </c>
      <c r="D71" s="69">
        <v>300</v>
      </c>
      <c r="E71" s="69">
        <v>300</v>
      </c>
      <c r="F71" s="69">
        <v>300</v>
      </c>
      <c r="G71" s="69">
        <v>300</v>
      </c>
      <c r="H71" s="69">
        <v>300</v>
      </c>
      <c r="I71" s="69">
        <v>300</v>
      </c>
      <c r="J71" s="69">
        <v>300</v>
      </c>
      <c r="K71" s="69">
        <v>300</v>
      </c>
      <c r="L71" s="69">
        <v>300</v>
      </c>
      <c r="M71" s="69">
        <v>300</v>
      </c>
      <c r="N71" s="124">
        <f t="shared" si="17"/>
        <v>300</v>
      </c>
      <c r="O71" s="30">
        <v>0</v>
      </c>
      <c r="P71" s="23"/>
    </row>
    <row r="72" spans="1:16" x14ac:dyDescent="0.2">
      <c r="A72" s="6" t="s">
        <v>39</v>
      </c>
      <c r="B72" s="70">
        <v>2138.39</v>
      </c>
      <c r="C72" s="70">
        <v>550.22</v>
      </c>
      <c r="D72" s="70">
        <v>2079.34</v>
      </c>
      <c r="E72" s="70">
        <v>4452.8900000000003</v>
      </c>
      <c r="F72" s="70">
        <v>4494.6000000000004</v>
      </c>
      <c r="G72" s="70">
        <v>5146.71</v>
      </c>
      <c r="H72" s="70">
        <v>1869.86</v>
      </c>
      <c r="I72" s="70">
        <f>3797.09+96.8</f>
        <v>3893.8900000000003</v>
      </c>
      <c r="J72" s="70">
        <v>2253.2800000000002</v>
      </c>
      <c r="K72" s="70">
        <v>2868.34</v>
      </c>
      <c r="L72" s="70">
        <v>2707.25</v>
      </c>
      <c r="M72" s="70">
        <v>3197.08</v>
      </c>
      <c r="N72" s="124">
        <f t="shared" si="17"/>
        <v>3197.08</v>
      </c>
      <c r="O72" s="58">
        <v>4316.0600000000004</v>
      </c>
      <c r="P72" s="23"/>
    </row>
    <row r="73" spans="1:16" x14ac:dyDescent="0.2">
      <c r="A73" s="80" t="s">
        <v>88</v>
      </c>
      <c r="B73" s="70"/>
      <c r="C73" s="70"/>
      <c r="D73" s="70"/>
      <c r="E73" s="70"/>
      <c r="F73" s="70"/>
      <c r="G73" s="70"/>
      <c r="H73" s="70"/>
      <c r="I73" s="70"/>
      <c r="J73" s="70"/>
      <c r="K73" s="70">
        <v>50000</v>
      </c>
      <c r="L73" s="70">
        <v>50000</v>
      </c>
      <c r="M73" s="70">
        <v>50000</v>
      </c>
      <c r="N73" s="124">
        <f t="shared" si="17"/>
        <v>50000</v>
      </c>
      <c r="O73" s="58">
        <v>0</v>
      </c>
      <c r="P73" s="23"/>
    </row>
    <row r="74" spans="1:16" x14ac:dyDescent="0.2">
      <c r="A74" s="80" t="s">
        <v>94</v>
      </c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>
        <v>170000</v>
      </c>
      <c r="M74" s="70">
        <v>170000</v>
      </c>
      <c r="N74" s="124">
        <f t="shared" si="17"/>
        <v>170000</v>
      </c>
      <c r="O74" s="58"/>
      <c r="P74" s="23"/>
    </row>
    <row r="75" spans="1:16" x14ac:dyDescent="0.2">
      <c r="A75" s="80" t="s">
        <v>71</v>
      </c>
      <c r="B75" s="70">
        <v>31051.27</v>
      </c>
      <c r="C75" s="70">
        <v>31051.27</v>
      </c>
      <c r="D75" s="70">
        <v>31696.18</v>
      </c>
      <c r="E75" s="70">
        <v>31696.18</v>
      </c>
      <c r="F75" s="70">
        <v>0</v>
      </c>
      <c r="G75" s="70">
        <v>80000</v>
      </c>
      <c r="H75" s="70">
        <v>80000</v>
      </c>
      <c r="I75" s="70">
        <v>80000</v>
      </c>
      <c r="J75" s="70">
        <v>0</v>
      </c>
      <c r="K75" s="70"/>
      <c r="L75" s="70"/>
      <c r="M75" s="70"/>
      <c r="N75" s="124">
        <f t="shared" si="17"/>
        <v>0</v>
      </c>
      <c r="O75" s="58">
        <v>30289.61</v>
      </c>
      <c r="P75" s="23"/>
    </row>
    <row r="76" spans="1:16" ht="15" thickBot="1" x14ac:dyDescent="0.25">
      <c r="A76" s="6" t="s">
        <v>71</v>
      </c>
      <c r="B76" s="71">
        <v>30535.56</v>
      </c>
      <c r="C76" s="71">
        <v>30535.56</v>
      </c>
      <c r="D76" s="71">
        <v>6169.76</v>
      </c>
      <c r="E76" s="71">
        <v>6169.78</v>
      </c>
      <c r="F76" s="71">
        <v>6169.78</v>
      </c>
      <c r="G76" s="71">
        <v>6169.78</v>
      </c>
      <c r="H76" s="71">
        <v>6169.78</v>
      </c>
      <c r="I76" s="71">
        <v>6169.78</v>
      </c>
      <c r="J76" s="71">
        <v>6289.08</v>
      </c>
      <c r="K76" s="71">
        <v>6289.08</v>
      </c>
      <c r="L76" s="71">
        <v>6289.08</v>
      </c>
      <c r="M76" s="71">
        <v>6289.08</v>
      </c>
      <c r="N76" s="125">
        <f t="shared" si="17"/>
        <v>6289.08</v>
      </c>
      <c r="O76" s="59">
        <v>100000</v>
      </c>
      <c r="P76" s="23"/>
    </row>
    <row r="77" spans="1:16" ht="15" x14ac:dyDescent="0.25">
      <c r="A77" s="11" t="s">
        <v>42</v>
      </c>
      <c r="B77" s="74">
        <f>SUM(B69:B76)</f>
        <v>68454.02</v>
      </c>
      <c r="C77" s="74">
        <f t="shared" ref="C77:N77" si="18">SUM(C69:C76)</f>
        <v>62882.41</v>
      </c>
      <c r="D77" s="74">
        <f t="shared" si="18"/>
        <v>47736.890000000007</v>
      </c>
      <c r="E77" s="74">
        <f t="shared" si="18"/>
        <v>90721.22</v>
      </c>
      <c r="F77" s="74">
        <f t="shared" si="18"/>
        <v>100293.68000000001</v>
      </c>
      <c r="G77" s="74">
        <f t="shared" si="18"/>
        <v>103264.20999999999</v>
      </c>
      <c r="H77" s="74">
        <f t="shared" si="18"/>
        <v>112647.1</v>
      </c>
      <c r="I77" s="74">
        <f t="shared" si="18"/>
        <v>242817.12000000002</v>
      </c>
      <c r="J77" s="74">
        <f t="shared" si="18"/>
        <v>255959.96</v>
      </c>
      <c r="K77" s="74">
        <f t="shared" si="18"/>
        <v>290003.67</v>
      </c>
      <c r="L77" s="74">
        <f t="shared" si="18"/>
        <v>293263.52</v>
      </c>
      <c r="M77" s="74">
        <f t="shared" si="18"/>
        <v>299506.94</v>
      </c>
      <c r="N77" s="74">
        <f t="shared" si="18"/>
        <v>299506.94</v>
      </c>
      <c r="O77" s="30">
        <v>256071.31</v>
      </c>
      <c r="P77" s="23"/>
    </row>
    <row r="78" spans="1:16" ht="9" customHeight="1" x14ac:dyDescent="0.2">
      <c r="B78" s="75"/>
      <c r="C78" s="75"/>
      <c r="D78" s="75"/>
      <c r="E78" s="75"/>
      <c r="F78" s="85"/>
      <c r="G78" s="85"/>
      <c r="H78" s="85"/>
      <c r="I78" s="75"/>
      <c r="J78" s="75"/>
      <c r="K78" s="75"/>
      <c r="L78" s="75"/>
      <c r="M78" s="75"/>
      <c r="N78" s="126"/>
      <c r="O78" s="24"/>
      <c r="P78" s="21"/>
    </row>
    <row r="79" spans="1:16" ht="15.75" thickBot="1" x14ac:dyDescent="0.3">
      <c r="A79" s="11" t="s">
        <v>43</v>
      </c>
      <c r="B79" s="76">
        <f>B77-B66</f>
        <v>-508.08999999999651</v>
      </c>
      <c r="C79" s="76">
        <f t="shared" ref="C79:D79" si="19">C77-C66</f>
        <v>-5571.6100000000006</v>
      </c>
      <c r="D79" s="76">
        <f t="shared" si="19"/>
        <v>-15145.519999999997</v>
      </c>
      <c r="E79" s="76">
        <f t="shared" ref="E79:N79" si="20">E77-E66</f>
        <v>42984.329999999994</v>
      </c>
      <c r="F79" s="76">
        <f t="shared" si="20"/>
        <v>9572.4600000000064</v>
      </c>
      <c r="G79" s="76">
        <f t="shared" si="20"/>
        <v>2970.5299999999843</v>
      </c>
      <c r="H79" s="76">
        <f t="shared" si="20"/>
        <v>9382.890000000014</v>
      </c>
      <c r="I79" s="76">
        <f t="shared" si="20"/>
        <v>130170.02000000002</v>
      </c>
      <c r="J79" s="76">
        <f t="shared" si="20"/>
        <v>13142.839999999967</v>
      </c>
      <c r="K79" s="76">
        <f t="shared" si="20"/>
        <v>34043.709999999992</v>
      </c>
      <c r="L79" s="76">
        <f t="shared" si="20"/>
        <v>3259.8500000000349</v>
      </c>
      <c r="M79" s="76">
        <f t="shared" si="20"/>
        <v>6243.4199999999837</v>
      </c>
      <c r="N79" s="76">
        <f t="shared" si="20"/>
        <v>230544.83000000002</v>
      </c>
      <c r="O79" s="25">
        <v>224773.25</v>
      </c>
      <c r="P79" s="21"/>
    </row>
    <row r="80" spans="1:16" x14ac:dyDescent="0.2">
      <c r="D80" s="78"/>
      <c r="E80" s="26"/>
      <c r="F80" s="26"/>
      <c r="G80" s="26"/>
      <c r="H80" s="26"/>
      <c r="I80" s="26"/>
      <c r="J80" s="26"/>
      <c r="K80" s="26"/>
      <c r="L80" s="26"/>
      <c r="M80" s="66"/>
      <c r="N80" s="28"/>
      <c r="O80" s="22"/>
      <c r="P80" s="21"/>
    </row>
    <row r="81" spans="5:16" x14ac:dyDescent="0.2">
      <c r="E81" s="26"/>
      <c r="F81" s="26"/>
      <c r="G81" s="26"/>
      <c r="H81" s="26"/>
      <c r="I81" s="106"/>
      <c r="J81" s="26"/>
      <c r="K81" s="26"/>
      <c r="L81" s="26"/>
      <c r="M81" s="26"/>
      <c r="N81" s="28"/>
      <c r="O81" s="22"/>
      <c r="P81" s="21"/>
    </row>
  </sheetData>
  <sortState xmlns:xlrd2="http://schemas.microsoft.com/office/spreadsheetml/2017/richdata2" columnSort="1" ref="B5:E54">
    <sortCondition ref="B5:E5" customList="Jul 2022,Aug 2022,Sep 2022,Oct 2022"/>
  </sortState>
  <mergeCells count="2">
    <mergeCell ref="P43:Q43"/>
    <mergeCell ref="P42:Q42"/>
  </mergeCells>
  <phoneticPr fontId="10" type="noConversion"/>
  <printOptions horizontalCentered="1" verticalCentered="1" gridLines="1"/>
  <pageMargins left="0" right="0" top="0" bottom="0" header="0" footer="0"/>
  <pageSetup paperSize="9" scale="6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7E8D-9CFF-48D6-872E-9078F6F479A7}">
  <dimension ref="A1:C27"/>
  <sheetViews>
    <sheetView topLeftCell="A5" workbookViewId="0">
      <selection sqref="A1:B28"/>
    </sheetView>
  </sheetViews>
  <sheetFormatPr defaultRowHeight="14.25" x14ac:dyDescent="0.2"/>
  <cols>
    <col min="1" max="1" width="17.375" bestFit="1" customWidth="1"/>
    <col min="2" max="2" width="27.875" bestFit="1" customWidth="1"/>
  </cols>
  <sheetData>
    <row r="1" spans="1:3" ht="20.25" x14ac:dyDescent="0.3">
      <c r="A1" s="14" t="s">
        <v>56</v>
      </c>
    </row>
    <row r="3" spans="1:3" ht="15.75" x14ac:dyDescent="0.25">
      <c r="A3" s="13" t="s">
        <v>29</v>
      </c>
    </row>
    <row r="4" spans="1:3" x14ac:dyDescent="0.2">
      <c r="A4" s="4" t="s">
        <v>4</v>
      </c>
      <c r="B4" t="s">
        <v>44</v>
      </c>
      <c r="C4" s="6"/>
    </row>
    <row r="5" spans="1:3" x14ac:dyDescent="0.2">
      <c r="A5" s="5" t="s">
        <v>5</v>
      </c>
      <c r="B5" t="s">
        <v>45</v>
      </c>
      <c r="C5" s="6"/>
    </row>
    <row r="6" spans="1:3" x14ac:dyDescent="0.2">
      <c r="A6" s="5" t="s">
        <v>6</v>
      </c>
      <c r="B6" t="s">
        <v>33</v>
      </c>
    </row>
    <row r="7" spans="1:3" x14ac:dyDescent="0.2">
      <c r="A7" s="5" t="s">
        <v>7</v>
      </c>
      <c r="B7" t="s">
        <v>46</v>
      </c>
      <c r="C7" s="6"/>
    </row>
    <row r="8" spans="1:3" x14ac:dyDescent="0.2">
      <c r="A8" s="5" t="s">
        <v>8</v>
      </c>
      <c r="B8" t="s">
        <v>47</v>
      </c>
    </row>
    <row r="9" spans="1:3" x14ac:dyDescent="0.2">
      <c r="A9" s="5" t="s">
        <v>9</v>
      </c>
      <c r="B9" t="s">
        <v>48</v>
      </c>
      <c r="C9" s="6"/>
    </row>
    <row r="10" spans="1:3" x14ac:dyDescent="0.2">
      <c r="A10" s="5" t="s">
        <v>10</v>
      </c>
      <c r="B10" t="s">
        <v>49</v>
      </c>
    </row>
    <row r="12" spans="1:3" ht="15.75" x14ac:dyDescent="0.2">
      <c r="A12" s="12" t="s">
        <v>30</v>
      </c>
    </row>
    <row r="13" spans="1:3" x14ac:dyDescent="0.2">
      <c r="A13" s="18" t="s">
        <v>13</v>
      </c>
      <c r="B13" s="17" t="s">
        <v>50</v>
      </c>
      <c r="C13" s="6"/>
    </row>
    <row r="14" spans="1:3" x14ac:dyDescent="0.2">
      <c r="A14" s="5" t="s">
        <v>14</v>
      </c>
      <c r="B14" s="6" t="s">
        <v>55</v>
      </c>
    </row>
    <row r="15" spans="1:3" x14ac:dyDescent="0.2">
      <c r="A15" s="15" t="s">
        <v>15</v>
      </c>
      <c r="B15" s="16" t="s">
        <v>51</v>
      </c>
    </row>
    <row r="16" spans="1:3" x14ac:dyDescent="0.2">
      <c r="A16" s="5" t="s">
        <v>16</v>
      </c>
      <c r="B16" s="6" t="s">
        <v>33</v>
      </c>
    </row>
    <row r="17" spans="1:3" x14ac:dyDescent="0.2">
      <c r="A17" s="15" t="s">
        <v>17</v>
      </c>
      <c r="B17" s="16" t="s">
        <v>34</v>
      </c>
    </row>
    <row r="18" spans="1:3" x14ac:dyDescent="0.2">
      <c r="A18" s="5" t="s">
        <v>18</v>
      </c>
      <c r="B18" s="6" t="s">
        <v>33</v>
      </c>
    </row>
    <row r="19" spans="1:3" x14ac:dyDescent="0.2">
      <c r="A19" s="5" t="s">
        <v>19</v>
      </c>
      <c r="B19" s="6" t="s">
        <v>33</v>
      </c>
    </row>
    <row r="20" spans="1:3" x14ac:dyDescent="0.2">
      <c r="A20" s="15" t="s">
        <v>20</v>
      </c>
      <c r="B20" s="16" t="s">
        <v>34</v>
      </c>
    </row>
    <row r="21" spans="1:3" x14ac:dyDescent="0.2">
      <c r="A21" s="15" t="s">
        <v>21</v>
      </c>
      <c r="B21" s="17" t="s">
        <v>52</v>
      </c>
      <c r="C21" s="6"/>
    </row>
    <row r="22" spans="1:3" x14ac:dyDescent="0.2">
      <c r="A22" s="5" t="s">
        <v>22</v>
      </c>
      <c r="B22" s="6" t="s">
        <v>53</v>
      </c>
      <c r="C22" s="6"/>
    </row>
    <row r="23" spans="1:3" x14ac:dyDescent="0.2">
      <c r="A23" s="5" t="s">
        <v>23</v>
      </c>
      <c r="B23" s="6"/>
    </row>
    <row r="24" spans="1:3" x14ac:dyDescent="0.2">
      <c r="A24" s="15" t="s">
        <v>24</v>
      </c>
      <c r="B24" s="16" t="s">
        <v>31</v>
      </c>
    </row>
    <row r="25" spans="1:3" x14ac:dyDescent="0.2">
      <c r="A25" s="15" t="s">
        <v>25</v>
      </c>
      <c r="B25" s="16" t="s">
        <v>32</v>
      </c>
    </row>
    <row r="27" spans="1:3" x14ac:dyDescent="0.2">
      <c r="A27" s="17" t="s">
        <v>54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Profit and Loss</vt:lpstr>
      <vt:lpstr>Assumptions</vt:lpstr>
      <vt:lpstr>'Profit and Loss'!Print_Area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Sue Binzer</cp:lastModifiedBy>
  <cp:lastPrinted>2026-08-10T07:52:53Z</cp:lastPrinted>
  <dcterms:created xsi:type="dcterms:W3CDTF">2022-11-06T06:49:31Z</dcterms:created>
  <dcterms:modified xsi:type="dcterms:W3CDTF">2026-08-17T03:37:21Z</dcterms:modified>
</cp:coreProperties>
</file>