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feeb6dddcfbdbd/Documents/Helen's Folder/MAANZ/Financials/"/>
    </mc:Choice>
  </mc:AlternateContent>
  <xr:revisionPtr revIDLastSave="544" documentId="8_{2BC543AB-1323-4CA0-96B8-AD5DF30633F8}" xr6:coauthVersionLast="47" xr6:coauthVersionMax="47" xr10:uidLastSave="{FEE0C4F7-55BC-4F39-83DC-0F492CF9CCEB}"/>
  <bookViews>
    <workbookView xWindow="-120" yWindow="-120" windowWidth="29040" windowHeight="15840" xr2:uid="{00000000-000D-0000-FFFF-FFFF00000000}"/>
  </bookViews>
  <sheets>
    <sheet name="Profit and Loss" sheetId="1" r:id="rId1"/>
    <sheet name="Assumptions" sheetId="2" r:id="rId2"/>
  </sheets>
  <definedNames>
    <definedName name="_xlnm.Print_Area" localSheetId="0">'Profit and Loss'!$A$2:$O$73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J46" i="1"/>
  <c r="N20" i="1"/>
  <c r="N67" i="1"/>
  <c r="H58" i="1"/>
  <c r="I58" i="1"/>
  <c r="J58" i="1"/>
  <c r="K58" i="1"/>
  <c r="L58" i="1"/>
  <c r="M58" i="1"/>
  <c r="N58" i="1"/>
  <c r="F56" i="1"/>
  <c r="F22" i="1"/>
  <c r="F27" i="1" s="1"/>
  <c r="D6" i="1"/>
  <c r="E6" i="1"/>
  <c r="F6" i="1"/>
  <c r="G6" i="1"/>
  <c r="H6" i="1"/>
  <c r="I6" i="1"/>
  <c r="J6" i="1"/>
  <c r="K6" i="1"/>
  <c r="L6" i="1"/>
  <c r="M6" i="1"/>
  <c r="B6" i="1"/>
  <c r="C6" i="1"/>
  <c r="D50" i="1"/>
  <c r="D60" i="1"/>
  <c r="E60" i="1"/>
  <c r="F60" i="1"/>
  <c r="G60" i="1"/>
  <c r="H60" i="1"/>
  <c r="I60" i="1"/>
  <c r="J60" i="1"/>
  <c r="D61" i="1"/>
  <c r="E61" i="1"/>
  <c r="F61" i="1"/>
  <c r="G61" i="1"/>
  <c r="H61" i="1"/>
  <c r="I61" i="1"/>
  <c r="J61" i="1"/>
  <c r="C60" i="1"/>
  <c r="C61" i="1"/>
  <c r="B7" i="1"/>
  <c r="C7" i="1"/>
  <c r="D7" i="1"/>
  <c r="E7" i="1"/>
  <c r="N66" i="1"/>
  <c r="N68" i="1"/>
  <c r="N69" i="1"/>
  <c r="N70" i="1"/>
  <c r="N65" i="1"/>
  <c r="N60" i="1"/>
  <c r="N61" i="1"/>
  <c r="M60" i="1"/>
  <c r="M61" i="1"/>
  <c r="L60" i="1"/>
  <c r="L61" i="1"/>
  <c r="N21" i="1"/>
  <c r="N23" i="1"/>
  <c r="N24" i="1"/>
  <c r="N25" i="1"/>
  <c r="K27" i="1"/>
  <c r="B62" i="1"/>
  <c r="K61" i="1"/>
  <c r="K60" i="1"/>
  <c r="K59" i="1"/>
  <c r="C71" i="1"/>
  <c r="D71" i="1"/>
  <c r="E71" i="1"/>
  <c r="F71" i="1"/>
  <c r="G71" i="1"/>
  <c r="H71" i="1"/>
  <c r="I71" i="1"/>
  <c r="J71" i="1"/>
  <c r="K71" i="1"/>
  <c r="L71" i="1"/>
  <c r="M71" i="1"/>
  <c r="B71" i="1"/>
  <c r="J27" i="1"/>
  <c r="N49" i="1"/>
  <c r="I50" i="1"/>
  <c r="G7" i="1"/>
  <c r="H7" i="1"/>
  <c r="I7" i="1"/>
  <c r="J7" i="1"/>
  <c r="K7" i="1"/>
  <c r="L7" i="1"/>
  <c r="M7" i="1"/>
  <c r="F7" i="1"/>
  <c r="N11" i="1"/>
  <c r="N10" i="1"/>
  <c r="N57" i="1"/>
  <c r="N59" i="1"/>
  <c r="F50" i="1"/>
  <c r="G50" i="1"/>
  <c r="H50" i="1"/>
  <c r="J50" i="1"/>
  <c r="K50" i="1"/>
  <c r="L50" i="1"/>
  <c r="C50" i="1"/>
  <c r="E50" i="1"/>
  <c r="B50" i="1"/>
  <c r="D27" i="1"/>
  <c r="N17" i="1"/>
  <c r="N18" i="1"/>
  <c r="N19" i="1"/>
  <c r="N12" i="1"/>
  <c r="D59" i="1"/>
  <c r="E59" i="1"/>
  <c r="F59" i="1"/>
  <c r="G59" i="1"/>
  <c r="H59" i="1"/>
  <c r="I59" i="1"/>
  <c r="J59" i="1"/>
  <c r="L59" i="1"/>
  <c r="M59" i="1"/>
  <c r="C59" i="1"/>
  <c r="C57" i="1"/>
  <c r="D57" i="1"/>
  <c r="E57" i="1"/>
  <c r="F57" i="1"/>
  <c r="G57" i="1"/>
  <c r="H57" i="1"/>
  <c r="I57" i="1"/>
  <c r="J57" i="1"/>
  <c r="K57" i="1"/>
  <c r="L57" i="1"/>
  <c r="M57" i="1"/>
  <c r="N56" i="1"/>
  <c r="D56" i="1"/>
  <c r="E56" i="1"/>
  <c r="G56" i="1"/>
  <c r="H56" i="1"/>
  <c r="I56" i="1"/>
  <c r="J56" i="1"/>
  <c r="K56" i="1"/>
  <c r="L56" i="1"/>
  <c r="C56" i="1"/>
  <c r="G27" i="1"/>
  <c r="H27" i="1"/>
  <c r="L27" i="1"/>
  <c r="M27" i="1"/>
  <c r="I27" i="1"/>
  <c r="N13" i="1"/>
  <c r="N15" i="1"/>
  <c r="N26" i="1"/>
  <c r="N30" i="1"/>
  <c r="M50" i="1"/>
  <c r="N9" i="1"/>
  <c r="B27" i="1"/>
  <c r="C27" i="1"/>
  <c r="E27" i="1"/>
  <c r="N22" i="1" l="1"/>
  <c r="H62" i="1"/>
  <c r="G62" i="1"/>
  <c r="K62" i="1"/>
  <c r="K73" i="1" s="1"/>
  <c r="N71" i="1"/>
  <c r="J62" i="1"/>
  <c r="J73" i="1" s="1"/>
  <c r="I62" i="1"/>
  <c r="F62" i="1"/>
  <c r="F73" i="1" s="1"/>
  <c r="E62" i="1"/>
  <c r="E73" i="1" s="1"/>
  <c r="D62" i="1"/>
  <c r="D73" i="1" s="1"/>
  <c r="C62" i="1"/>
  <c r="N62" i="1"/>
  <c r="M62" i="1"/>
  <c r="M73" i="1" s="1"/>
  <c r="L62" i="1"/>
  <c r="L73" i="1" s="1"/>
  <c r="N7" i="1"/>
  <c r="N6" i="1"/>
  <c r="N14" i="1"/>
  <c r="K52" i="1"/>
  <c r="N50" i="1"/>
  <c r="D52" i="1"/>
  <c r="C52" i="1"/>
  <c r="L52" i="1"/>
  <c r="E52" i="1"/>
  <c r="B52" i="1"/>
  <c r="M52" i="1"/>
  <c r="J52" i="1"/>
  <c r="H52" i="1"/>
  <c r="F52" i="1"/>
  <c r="G52" i="1"/>
  <c r="I52" i="1"/>
  <c r="N16" i="1"/>
  <c r="G73" i="1" l="1"/>
  <c r="N73" i="1"/>
  <c r="N27" i="1"/>
  <c r="N52" i="1" s="1"/>
  <c r="H73" i="1" l="1"/>
  <c r="I73" i="1" l="1"/>
  <c r="B73" i="1" l="1"/>
  <c r="C73" i="1"/>
</calcChain>
</file>

<file path=xl/sharedStrings.xml><?xml version="1.0" encoding="utf-8"?>
<sst xmlns="http://schemas.openxmlformats.org/spreadsheetml/2006/main" count="135" uniqueCount="93">
  <si>
    <t>Profit and Loss</t>
  </si>
  <si>
    <t>MAANZ</t>
  </si>
  <si>
    <t>Account</t>
  </si>
  <si>
    <t>Trading Income</t>
  </si>
  <si>
    <t>Advertising EMag</t>
  </si>
  <si>
    <t>Advertising Fees Received</t>
  </si>
  <si>
    <t>Exhibition Entry Fees</t>
  </si>
  <si>
    <t>Exhibition Registrations</t>
  </si>
  <si>
    <t>Interest Income</t>
  </si>
  <si>
    <t>Membership Fees</t>
  </si>
  <si>
    <t>Reimbursement of Costs</t>
  </si>
  <si>
    <t>Total Trading Income</t>
  </si>
  <si>
    <t>Operating Expenses</t>
  </si>
  <si>
    <t>Bank Fees - Paypal</t>
  </si>
  <si>
    <t>Editorial Services</t>
  </si>
  <si>
    <t>Eventbrite Fees</t>
  </si>
  <si>
    <t>Exhibiton Set up costs</t>
  </si>
  <si>
    <t>Filing Fees</t>
  </si>
  <si>
    <t>Gallery Hire</t>
  </si>
  <si>
    <t>General Expenses</t>
  </si>
  <si>
    <t>Insurance</t>
  </si>
  <si>
    <t>Marketing &amp; Design</t>
  </si>
  <si>
    <t>Prizemoney Paid</t>
  </si>
  <si>
    <t>Reimbursement of Income</t>
  </si>
  <si>
    <t>Social Media</t>
  </si>
  <si>
    <t>Subscriptions</t>
  </si>
  <si>
    <t>Total Operating Expenses</t>
  </si>
  <si>
    <t>Actual</t>
  </si>
  <si>
    <t>Net Surplus/(Deficit)</t>
  </si>
  <si>
    <t>Income</t>
  </si>
  <si>
    <t>Expenses</t>
  </si>
  <si>
    <t>$39 Mailchimp; $115 Google Ads</t>
  </si>
  <si>
    <t>$107.7 Zoom; $11 Xero</t>
  </si>
  <si>
    <t>??</t>
  </si>
  <si>
    <t>Annual</t>
  </si>
  <si>
    <t>Cash Position</t>
  </si>
  <si>
    <t>Opening Balance</t>
  </si>
  <si>
    <t>Cheque Account</t>
  </si>
  <si>
    <t>Savings Account</t>
  </si>
  <si>
    <t>Paypal</t>
  </si>
  <si>
    <t>Total Opening Balance</t>
  </si>
  <si>
    <t>Closing Balance</t>
  </si>
  <si>
    <t>Total Closing Balance</t>
  </si>
  <si>
    <t>Cash Change</t>
  </si>
  <si>
    <t>85 per month</t>
  </si>
  <si>
    <t>400 Spread Jan-Mar</t>
  </si>
  <si>
    <t>500 per month</t>
  </si>
  <si>
    <t>Monthly</t>
  </si>
  <si>
    <t>4 x 115 per month</t>
  </si>
  <si>
    <t>NIL</t>
  </si>
  <si>
    <t>20 per month</t>
  </si>
  <si>
    <t>$50 per month</t>
  </si>
  <si>
    <t>60 per month MagicDust</t>
  </si>
  <si>
    <t>1750 NSW; 1000 Vic Frag</t>
  </si>
  <si>
    <t>Fixed or recurring Fees</t>
  </si>
  <si>
    <t>600 x 2 Amanda Tattam ??</t>
  </si>
  <si>
    <t>Assumptions</t>
  </si>
  <si>
    <t>Artwork Sold</t>
  </si>
  <si>
    <t>Sale of Artwork - Artist Reimbursed</t>
  </si>
  <si>
    <t>Professional Link Adve Fees Rec</t>
  </si>
  <si>
    <t>Commission Received-MAANZ</t>
  </si>
  <si>
    <t>Commission Received-Galleries</t>
  </si>
  <si>
    <t>New Members</t>
  </si>
  <si>
    <t>23/24</t>
  </si>
  <si>
    <t>TOTAL</t>
  </si>
  <si>
    <t>Advertising</t>
  </si>
  <si>
    <t>Symposium Expenses</t>
  </si>
  <si>
    <t>Administratioin Fee</t>
  </si>
  <si>
    <t>Donation</t>
  </si>
  <si>
    <t>Admin Fee Number</t>
  </si>
  <si>
    <t>Symposium</t>
  </si>
  <si>
    <t>- Exhibitions</t>
  </si>
  <si>
    <t>- Vendors</t>
  </si>
  <si>
    <t>Commission on Art Sales-  Galleries</t>
  </si>
  <si>
    <t>Bank Fees - Stripe</t>
  </si>
  <si>
    <t>Term Deposit 3 Mth</t>
  </si>
  <si>
    <t>Term Deposit 6 Mth</t>
  </si>
  <si>
    <t>- Registrations/Workshops</t>
  </si>
  <si>
    <t>- Community Unity</t>
  </si>
  <si>
    <t>for the Period July 24 to June 25</t>
  </si>
  <si>
    <t>24/25</t>
  </si>
  <si>
    <t>Debit Card</t>
  </si>
  <si>
    <t>Xero 105.03</t>
  </si>
  <si>
    <t>Mailchimp 72.24</t>
  </si>
  <si>
    <t>Zoom 175.074</t>
  </si>
  <si>
    <t>Flipsnack 699.88</t>
  </si>
  <si>
    <t>Mailchimp 71.95</t>
  </si>
  <si>
    <t>Zoom 160.38</t>
  </si>
  <si>
    <t>Jan Tot 352.34</t>
  </si>
  <si>
    <t>Feb Tot 932.21</t>
  </si>
  <si>
    <t>Sponsortship Received</t>
  </si>
  <si>
    <t>Website Development</t>
  </si>
  <si>
    <t>Sponsorship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</si>
</sst>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_-* #,##0_-;\-* #,##0_-;_-* &quot;-&quot;??_-;_-@_-"/>
  </numFmts>
  <fonts count="31" x14ac:knownFonts="1">
    <font>
      <sz val="11"/>
      <color theme="1"/>
      <name val="Arial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EBEBEB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0" fontId="11" fillId="0" borderId="0" xfId="0" applyFont="1"/>
    <xf numFmtId="0" fontId="13" fillId="2" borderId="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0" fontId="9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5" fillId="3" borderId="2" xfId="0" applyFont="1" applyFill="1" applyBorder="1" applyAlignment="1">
      <alignment vertical="center"/>
    </xf>
    <xf numFmtId="0" fontId="7" fillId="3" borderId="0" xfId="0" applyFont="1" applyFill="1"/>
    <xf numFmtId="0" fontId="0" fillId="3" borderId="0" xfId="0" applyFill="1"/>
    <xf numFmtId="0" fontId="5" fillId="3" borderId="0" xfId="0" applyFont="1" applyFill="1" applyAlignment="1">
      <alignment vertical="center"/>
    </xf>
    <xf numFmtId="0" fontId="17" fillId="0" borderId="5" xfId="0" applyFont="1" applyBorder="1"/>
    <xf numFmtId="0" fontId="12" fillId="0" borderId="2" xfId="0" applyFont="1" applyBorder="1" applyAlignment="1">
      <alignment vertical="center"/>
    </xf>
    <xf numFmtId="0" fontId="9" fillId="3" borderId="0" xfId="0" applyFont="1" applyFill="1" applyAlignment="1">
      <alignment horizontal="right"/>
    </xf>
    <xf numFmtId="43" fontId="12" fillId="0" borderId="0" xfId="1" applyFont="1"/>
    <xf numFmtId="164" fontId="12" fillId="0" borderId="0" xfId="1" applyNumberFormat="1" applyFont="1"/>
    <xf numFmtId="164" fontId="18" fillId="0" borderId="0" xfId="1" applyNumberFormat="1" applyFont="1"/>
    <xf numFmtId="43" fontId="20" fillId="0" borderId="0" xfId="1" applyFont="1"/>
    <xf numFmtId="0" fontId="12" fillId="0" borderId="0" xfId="0" applyFont="1" applyAlignment="1">
      <alignment vertical="center"/>
    </xf>
    <xf numFmtId="164" fontId="13" fillId="0" borderId="0" xfId="1" applyNumberFormat="1" applyFont="1" applyAlignment="1">
      <alignment horizontal="right" vertical="center"/>
    </xf>
    <xf numFmtId="164" fontId="21" fillId="0" borderId="5" xfId="1" applyNumberFormat="1" applyFont="1" applyBorder="1" applyAlignment="1">
      <alignment horizontal="right" vertical="center"/>
    </xf>
    <xf numFmtId="0" fontId="22" fillId="0" borderId="0" xfId="0" applyFont="1"/>
    <xf numFmtId="0" fontId="10" fillId="0" borderId="0" xfId="0" applyFont="1"/>
    <xf numFmtId="164" fontId="22" fillId="0" borderId="0" xfId="0" applyNumberFormat="1" applyFont="1"/>
    <xf numFmtId="0" fontId="22" fillId="0" borderId="0" xfId="0" applyFont="1" applyAlignment="1">
      <alignment horizontal="right" vertical="center"/>
    </xf>
    <xf numFmtId="43" fontId="24" fillId="0" borderId="0" xfId="1" applyFont="1" applyAlignment="1">
      <alignment horizontal="right" vertical="center"/>
    </xf>
    <xf numFmtId="165" fontId="23" fillId="0" borderId="0" xfId="1" applyNumberFormat="1" applyFont="1" applyAlignment="1">
      <alignment horizontal="right" vertical="center"/>
    </xf>
    <xf numFmtId="164" fontId="24" fillId="0" borderId="6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164" fontId="10" fillId="4" borderId="0" xfId="0" applyNumberFormat="1" applyFont="1" applyFill="1"/>
    <xf numFmtId="164" fontId="18" fillId="4" borderId="0" xfId="0" applyNumberFormat="1" applyFont="1" applyFill="1" applyAlignment="1">
      <alignment horizontal="right" vertical="center"/>
    </xf>
    <xf numFmtId="164" fontId="18" fillId="4" borderId="3" xfId="0" applyNumberFormat="1" applyFont="1" applyFill="1" applyBorder="1" applyAlignment="1">
      <alignment horizontal="right" vertical="center"/>
    </xf>
    <xf numFmtId="164" fontId="22" fillId="4" borderId="0" xfId="0" applyNumberFormat="1" applyFont="1" applyFill="1"/>
    <xf numFmtId="164" fontId="22" fillId="4" borderId="0" xfId="0" applyNumberFormat="1" applyFont="1" applyFill="1" applyAlignment="1">
      <alignment horizontal="right" vertical="center"/>
    </xf>
    <xf numFmtId="164" fontId="23" fillId="4" borderId="0" xfId="1" applyNumberFormat="1" applyFont="1" applyFill="1" applyAlignment="1">
      <alignment horizontal="right" vertical="center"/>
    </xf>
    <xf numFmtId="164" fontId="23" fillId="4" borderId="5" xfId="1" applyNumberFormat="1" applyFont="1" applyFill="1" applyBorder="1" applyAlignment="1">
      <alignment horizontal="right" vertical="center"/>
    </xf>
    <xf numFmtId="43" fontId="23" fillId="4" borderId="0" xfId="1" applyFont="1" applyFill="1" applyAlignment="1">
      <alignment horizontal="right" vertical="center"/>
    </xf>
    <xf numFmtId="43" fontId="23" fillId="4" borderId="5" xfId="1" applyFont="1" applyFill="1" applyBorder="1" applyAlignment="1">
      <alignment horizontal="right" vertical="center"/>
    </xf>
    <xf numFmtId="164" fontId="22" fillId="4" borderId="0" xfId="1" applyNumberFormat="1" applyFont="1" applyFill="1" applyAlignment="1">
      <alignment horizontal="right" vertical="center"/>
    </xf>
    <xf numFmtId="1" fontId="8" fillId="3" borderId="0" xfId="0" applyNumberFormat="1" applyFont="1" applyFill="1"/>
    <xf numFmtId="1" fontId="14" fillId="4" borderId="0" xfId="0" applyNumberFormat="1" applyFont="1" applyFill="1"/>
    <xf numFmtId="0" fontId="9" fillId="5" borderId="0" xfId="0" applyFont="1" applyFill="1" applyAlignment="1">
      <alignment horizontal="right"/>
    </xf>
    <xf numFmtId="1" fontId="8" fillId="5" borderId="0" xfId="0" applyNumberFormat="1" applyFont="1" applyFill="1"/>
    <xf numFmtId="0" fontId="4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1" fillId="4" borderId="0" xfId="0" applyFont="1" applyFill="1"/>
    <xf numFmtId="0" fontId="5" fillId="0" borderId="8" xfId="0" applyFont="1" applyBorder="1" applyAlignment="1">
      <alignment vertical="center"/>
    </xf>
    <xf numFmtId="164" fontId="10" fillId="0" borderId="8" xfId="0" applyNumberFormat="1" applyFont="1" applyBorder="1" applyAlignment="1">
      <alignment horizontal="right" vertical="center"/>
    </xf>
    <xf numFmtId="164" fontId="10" fillId="4" borderId="8" xfId="0" applyNumberFormat="1" applyFont="1" applyFill="1" applyBorder="1"/>
    <xf numFmtId="0" fontId="12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10" fillId="0" borderId="9" xfId="0" applyNumberFormat="1" applyFont="1" applyBorder="1" applyAlignment="1">
      <alignment horizontal="right" vertical="center"/>
    </xf>
    <xf numFmtId="164" fontId="10" fillId="4" borderId="9" xfId="0" applyNumberFormat="1" applyFont="1" applyFill="1" applyBorder="1"/>
    <xf numFmtId="0" fontId="19" fillId="0" borderId="0" xfId="0" applyFont="1" applyAlignment="1">
      <alignment vertical="center" wrapText="1"/>
    </xf>
    <xf numFmtId="164" fontId="10" fillId="0" borderId="10" xfId="0" applyNumberFormat="1" applyFont="1" applyBorder="1" applyAlignment="1">
      <alignment horizontal="right" vertical="center"/>
    </xf>
    <xf numFmtId="0" fontId="12" fillId="0" borderId="8" xfId="0" quotePrefix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164" fontId="23" fillId="4" borderId="0" xfId="1" applyNumberFormat="1" applyFont="1" applyFill="1" applyBorder="1" applyAlignment="1">
      <alignment horizontal="right" vertical="center"/>
    </xf>
    <xf numFmtId="43" fontId="20" fillId="0" borderId="0" xfId="1" applyFont="1" applyBorder="1"/>
    <xf numFmtId="0" fontId="4" fillId="0" borderId="4" xfId="0" applyFont="1" applyBorder="1" applyAlignment="1">
      <alignment horizontal="right"/>
    </xf>
    <xf numFmtId="1" fontId="4" fillId="0" borderId="0" xfId="0" applyNumberFormat="1" applyFont="1"/>
    <xf numFmtId="0" fontId="4" fillId="0" borderId="0" xfId="0" applyFont="1"/>
    <xf numFmtId="164" fontId="3" fillId="0" borderId="8" xfId="1" applyNumberFormat="1" applyFont="1" applyBorder="1"/>
    <xf numFmtId="164" fontId="3" fillId="0" borderId="10" xfId="1" applyNumberFormat="1" applyFont="1" applyBorder="1"/>
    <xf numFmtId="164" fontId="3" fillId="0" borderId="9" xfId="1" applyNumberFormat="1" applyFont="1" applyBorder="1"/>
    <xf numFmtId="164" fontId="3" fillId="0" borderId="0" xfId="1" applyNumberFormat="1" applyFont="1"/>
    <xf numFmtId="164" fontId="3" fillId="0" borderId="0" xfId="1" applyNumberFormat="1" applyFont="1" applyBorder="1"/>
    <xf numFmtId="43" fontId="3" fillId="0" borderId="8" xfId="1" applyFont="1" applyBorder="1"/>
    <xf numFmtId="164" fontId="3" fillId="4" borderId="7" xfId="1" applyNumberFormat="1" applyFont="1" applyFill="1" applyBorder="1"/>
    <xf numFmtId="164" fontId="3" fillId="0" borderId="0" xfId="1" applyNumberFormat="1" applyFont="1" applyAlignment="1">
      <alignment horizontal="right" vertical="center"/>
    </xf>
    <xf numFmtId="164" fontId="21" fillId="0" borderId="0" xfId="1" applyNumberFormat="1" applyFont="1" applyAlignment="1">
      <alignment horizontal="right" vertical="center"/>
    </xf>
    <xf numFmtId="164" fontId="21" fillId="0" borderId="0" xfId="1" applyNumberFormat="1" applyFont="1" applyBorder="1" applyAlignment="1">
      <alignment horizontal="right" vertical="center"/>
    </xf>
    <xf numFmtId="43" fontId="24" fillId="0" borderId="0" xfId="1" applyFont="1" applyBorder="1" applyAlignment="1">
      <alignment horizontal="right" vertical="center"/>
    </xf>
    <xf numFmtId="43" fontId="24" fillId="0" borderId="5" xfId="1" applyFont="1" applyBorder="1" applyAlignment="1">
      <alignment horizontal="right" vertical="center"/>
    </xf>
    <xf numFmtId="43" fontId="24" fillId="0" borderId="11" xfId="1" applyFont="1" applyBorder="1" applyAlignment="1">
      <alignment horizontal="right" vertical="center"/>
    </xf>
    <xf numFmtId="0" fontId="14" fillId="0" borderId="0" xfId="0" applyFont="1" applyAlignment="1">
      <alignment horizontal="right"/>
    </xf>
    <xf numFmtId="164" fontId="25" fillId="0" borderId="8" xfId="0" applyNumberFormat="1" applyFont="1" applyBorder="1" applyAlignment="1">
      <alignment horizontal="right" vertical="center"/>
    </xf>
    <xf numFmtId="164" fontId="25" fillId="0" borderId="10" xfId="0" applyNumberFormat="1" applyFont="1" applyBorder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164" fontId="25" fillId="0" borderId="9" xfId="0" applyNumberFormat="1" applyFont="1" applyBorder="1" applyAlignment="1">
      <alignment horizontal="right" vertical="center"/>
    </xf>
    <xf numFmtId="0" fontId="27" fillId="0" borderId="0" xfId="0" applyFont="1"/>
    <xf numFmtId="164" fontId="26" fillId="2" borderId="3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43" fontId="28" fillId="0" borderId="0" xfId="1" applyFont="1" applyAlignment="1">
      <alignment horizontal="right" vertical="center"/>
    </xf>
    <xf numFmtId="43" fontId="28" fillId="0" borderId="0" xfId="1" applyFont="1" applyBorder="1" applyAlignment="1">
      <alignment horizontal="right" vertical="center"/>
    </xf>
    <xf numFmtId="43" fontId="28" fillId="0" borderId="5" xfId="1" applyFont="1" applyBorder="1" applyAlignment="1">
      <alignment horizontal="right" vertical="center"/>
    </xf>
    <xf numFmtId="43" fontId="29" fillId="0" borderId="11" xfId="1" applyFont="1" applyBorder="1" applyAlignment="1">
      <alignment horizontal="right" vertical="center"/>
    </xf>
    <xf numFmtId="165" fontId="28" fillId="0" borderId="0" xfId="1" applyNumberFormat="1" applyFont="1" applyAlignment="1">
      <alignment horizontal="right" vertical="center"/>
    </xf>
    <xf numFmtId="43" fontId="29" fillId="0" borderId="0" xfId="1" applyFont="1" applyAlignment="1">
      <alignment horizontal="right" vertical="center"/>
    </xf>
    <xf numFmtId="165" fontId="27" fillId="0" borderId="0" xfId="1" applyNumberFormat="1" applyFont="1" applyAlignment="1">
      <alignment horizontal="right" vertical="center"/>
    </xf>
    <xf numFmtId="164" fontId="29" fillId="0" borderId="6" xfId="0" applyNumberFormat="1" applyFont="1" applyBorder="1" applyAlignment="1">
      <alignment horizontal="right" vertical="center"/>
    </xf>
    <xf numFmtId="17" fontId="14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25" fillId="0" borderId="0" xfId="0" applyFont="1"/>
    <xf numFmtId="43" fontId="30" fillId="0" borderId="0" xfId="1" applyFont="1" applyAlignment="1">
      <alignment horizontal="right" vertical="center"/>
    </xf>
    <xf numFmtId="43" fontId="30" fillId="0" borderId="0" xfId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164" fontId="3" fillId="0" borderId="12" xfId="1" applyNumberFormat="1" applyFont="1" applyBorder="1"/>
    <xf numFmtId="164" fontId="3" fillId="0" borderId="13" xfId="1" applyNumberFormat="1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8" xfId="1" applyFont="1" applyBorder="1"/>
    <xf numFmtId="0" fontId="5" fillId="0" borderId="19" xfId="0" applyFont="1" applyBorder="1"/>
    <xf numFmtId="43" fontId="3" fillId="0" borderId="20" xfId="1" applyFont="1" applyBorder="1"/>
    <xf numFmtId="0" fontId="3" fillId="0" borderId="21" xfId="0" applyFont="1" applyBorder="1"/>
    <xf numFmtId="164" fontId="3" fillId="0" borderId="22" xfId="1" applyNumberFormat="1" applyFont="1" applyBorder="1"/>
    <xf numFmtId="0" fontId="30" fillId="0" borderId="0" xfId="0" applyFont="1"/>
    <xf numFmtId="164" fontId="25" fillId="4" borderId="8" xfId="0" applyNumberFormat="1" applyFont="1" applyFill="1" applyBorder="1"/>
    <xf numFmtId="0" fontId="14" fillId="4" borderId="0" xfId="0" applyFont="1" applyFill="1" applyAlignment="1">
      <alignment horizontal="right"/>
    </xf>
    <xf numFmtId="17" fontId="14" fillId="4" borderId="1" xfId="0" applyNumberFormat="1" applyFont="1" applyFill="1" applyBorder="1" applyAlignment="1">
      <alignment horizontal="right" vertical="center"/>
    </xf>
    <xf numFmtId="43" fontId="3" fillId="0" borderId="14" xfId="1" applyFont="1" applyBorder="1" applyAlignment="1">
      <alignment horizontal="center"/>
    </xf>
    <xf numFmtId="43" fontId="3" fillId="0" borderId="15" xfId="1" applyFont="1" applyBorder="1" applyAlignment="1">
      <alignment horizontal="center"/>
    </xf>
  </cellXfs>
  <cellStyles count="2">
    <cellStyle name="Comma" xfId="1" builtinId="3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5"/>
  <sheetViews>
    <sheetView showGridLines="0" tabSelected="1" topLeftCell="A2" zoomScale="102" zoomScaleNormal="102" workbookViewId="0">
      <pane xSplit="1" ySplit="6" topLeftCell="B44" activePane="bottomRight" state="frozen"/>
      <selection activeCell="A2" sqref="A2"/>
      <selection pane="topRight" activeCell="B2" sqref="B2"/>
      <selection pane="bottomLeft" activeCell="A8" sqref="A8"/>
      <selection pane="bottomRight" activeCell="M67" sqref="M67"/>
    </sheetView>
  </sheetViews>
  <sheetFormatPr defaultRowHeight="14.25" x14ac:dyDescent="0.2"/>
  <cols>
    <col min="1" max="1" width="22" customWidth="1"/>
    <col min="2" max="6" width="9.625" bestFit="1" customWidth="1"/>
    <col min="7" max="8" width="9.875" bestFit="1" customWidth="1"/>
    <col min="9" max="15" width="9.625" bestFit="1" customWidth="1"/>
    <col min="16" max="16" width="11.375" bestFit="1" customWidth="1"/>
    <col min="17" max="17" width="11" bestFit="1" customWidth="1"/>
  </cols>
  <sheetData>
    <row r="1" spans="1:16" ht="25.5" customHeight="1" x14ac:dyDescent="0.2">
      <c r="A1" s="13" t="s">
        <v>0</v>
      </c>
      <c r="B1" s="1"/>
      <c r="C1" s="1"/>
      <c r="D1" s="1"/>
      <c r="E1" s="1"/>
    </row>
    <row r="2" spans="1:16" ht="18" customHeight="1" x14ac:dyDescent="0.2">
      <c r="A2" s="2" t="s">
        <v>1</v>
      </c>
      <c r="B2" s="2"/>
      <c r="C2" s="2"/>
      <c r="D2" s="2"/>
      <c r="E2" s="2"/>
    </row>
    <row r="3" spans="1:16" ht="18" customHeight="1" x14ac:dyDescent="0.2">
      <c r="A3" s="12" t="s">
        <v>79</v>
      </c>
      <c r="B3" s="11"/>
      <c r="C3" s="2"/>
      <c r="D3" s="2"/>
      <c r="E3" s="2"/>
      <c r="N3" s="91"/>
    </row>
    <row r="4" spans="1:16" ht="13.35" customHeight="1" x14ac:dyDescent="0.2">
      <c r="B4" s="86" t="s">
        <v>27</v>
      </c>
      <c r="C4" s="86" t="s">
        <v>27</v>
      </c>
      <c r="D4" s="86" t="s">
        <v>27</v>
      </c>
      <c r="E4" s="86" t="s">
        <v>27</v>
      </c>
      <c r="F4" s="86" t="s">
        <v>27</v>
      </c>
      <c r="G4" s="86" t="s">
        <v>27</v>
      </c>
      <c r="H4" s="86" t="s">
        <v>27</v>
      </c>
      <c r="I4" s="86" t="s">
        <v>27</v>
      </c>
      <c r="J4" s="86" t="s">
        <v>27</v>
      </c>
      <c r="K4" s="86" t="s">
        <v>27</v>
      </c>
      <c r="L4" s="86" t="s">
        <v>27</v>
      </c>
      <c r="M4" s="86" t="s">
        <v>27</v>
      </c>
      <c r="N4" s="120" t="s">
        <v>64</v>
      </c>
      <c r="O4" s="39" t="s">
        <v>27</v>
      </c>
    </row>
    <row r="5" spans="1:16" ht="15.75" customHeight="1" x14ac:dyDescent="0.2">
      <c r="A5" s="3" t="s">
        <v>2</v>
      </c>
      <c r="B5" s="102">
        <v>45474</v>
      </c>
      <c r="C5" s="102">
        <v>45505</v>
      </c>
      <c r="D5" s="102">
        <v>45536</v>
      </c>
      <c r="E5" s="102">
        <v>45566</v>
      </c>
      <c r="F5" s="102">
        <v>45597</v>
      </c>
      <c r="G5" s="102">
        <v>45627</v>
      </c>
      <c r="H5" s="102">
        <v>45658</v>
      </c>
      <c r="I5" s="102">
        <v>45689</v>
      </c>
      <c r="J5" s="102">
        <v>45717</v>
      </c>
      <c r="K5" s="102">
        <v>45748</v>
      </c>
      <c r="L5" s="102">
        <v>45778</v>
      </c>
      <c r="M5" s="102">
        <v>45809</v>
      </c>
      <c r="N5" s="121" t="s">
        <v>80</v>
      </c>
      <c r="O5" s="70" t="s">
        <v>63</v>
      </c>
    </row>
    <row r="6" spans="1:16" ht="13.35" customHeight="1" x14ac:dyDescent="0.25">
      <c r="A6" s="24" t="s">
        <v>62</v>
      </c>
      <c r="B6" s="50">
        <f>B16/150</f>
        <v>4</v>
      </c>
      <c r="C6" s="50">
        <f>C16/150</f>
        <v>3</v>
      </c>
      <c r="D6" s="50">
        <f t="shared" ref="D6:M6" si="0">D16/150</f>
        <v>2</v>
      </c>
      <c r="E6" s="50">
        <f t="shared" si="0"/>
        <v>3</v>
      </c>
      <c r="F6" s="50">
        <f t="shared" si="0"/>
        <v>5</v>
      </c>
      <c r="G6" s="50">
        <f t="shared" si="0"/>
        <v>1</v>
      </c>
      <c r="H6" s="50">
        <f t="shared" si="0"/>
        <v>3</v>
      </c>
      <c r="I6" s="50">
        <f t="shared" si="0"/>
        <v>3</v>
      </c>
      <c r="J6" s="50">
        <f t="shared" si="0"/>
        <v>4</v>
      </c>
      <c r="K6" s="50">
        <f t="shared" si="0"/>
        <v>8</v>
      </c>
      <c r="L6" s="50">
        <f t="shared" si="0"/>
        <v>8</v>
      </c>
      <c r="M6" s="50">
        <f t="shared" si="0"/>
        <v>5</v>
      </c>
      <c r="N6" s="51">
        <f>SUM(B6:M6)</f>
        <v>49</v>
      </c>
      <c r="O6" s="71">
        <v>102.06666666666666</v>
      </c>
    </row>
    <row r="7" spans="1:16" ht="13.35" customHeight="1" x14ac:dyDescent="0.25">
      <c r="A7" s="52" t="s">
        <v>69</v>
      </c>
      <c r="B7" s="53">
        <f t="shared" ref="B7:E7" si="1">B10/10</f>
        <v>1</v>
      </c>
      <c r="C7" s="53">
        <f t="shared" si="1"/>
        <v>1</v>
      </c>
      <c r="D7" s="53">
        <f t="shared" si="1"/>
        <v>0</v>
      </c>
      <c r="E7" s="53">
        <f t="shared" si="1"/>
        <v>1</v>
      </c>
      <c r="F7" s="53">
        <f>F10/10</f>
        <v>0</v>
      </c>
      <c r="G7" s="53">
        <f t="shared" ref="G7:M7" si="2">G10/10</f>
        <v>1</v>
      </c>
      <c r="H7" s="53">
        <f t="shared" si="2"/>
        <v>211</v>
      </c>
      <c r="I7" s="53">
        <f t="shared" si="2"/>
        <v>132</v>
      </c>
      <c r="J7" s="53">
        <f t="shared" si="2"/>
        <v>20</v>
      </c>
      <c r="K7" s="53">
        <f t="shared" si="2"/>
        <v>6</v>
      </c>
      <c r="L7" s="53">
        <f t="shared" si="2"/>
        <v>3</v>
      </c>
      <c r="M7" s="53">
        <f t="shared" si="2"/>
        <v>0</v>
      </c>
      <c r="N7" s="51">
        <f>SUM(B7:M7)</f>
        <v>376</v>
      </c>
      <c r="O7" s="72">
        <v>322</v>
      </c>
    </row>
    <row r="8" spans="1:16" ht="12.95" customHeight="1" x14ac:dyDescent="0.2">
      <c r="A8" s="54" t="s">
        <v>3</v>
      </c>
      <c r="B8" s="55"/>
      <c r="C8" s="55"/>
      <c r="D8" s="55"/>
      <c r="E8" s="55"/>
      <c r="F8" s="9"/>
      <c r="G8" s="9"/>
      <c r="H8" s="9"/>
      <c r="I8" s="9"/>
      <c r="J8" s="9"/>
      <c r="K8" s="9"/>
      <c r="L8" s="9"/>
      <c r="M8" s="118"/>
      <c r="N8" s="56"/>
      <c r="O8" s="72"/>
    </row>
    <row r="9" spans="1:16" ht="10.5" customHeight="1" x14ac:dyDescent="0.2">
      <c r="A9" s="57" t="s">
        <v>4</v>
      </c>
      <c r="B9" s="87">
        <v>280</v>
      </c>
      <c r="C9" s="58"/>
      <c r="D9" s="58"/>
      <c r="E9" s="58"/>
      <c r="F9" s="58"/>
      <c r="G9" s="58"/>
      <c r="H9" s="58"/>
      <c r="I9" s="58"/>
      <c r="J9" s="87"/>
      <c r="K9" s="87"/>
      <c r="L9" s="87">
        <v>60</v>
      </c>
      <c r="M9" s="87">
        <v>120</v>
      </c>
      <c r="N9" s="59">
        <f>SUM(B9:M9)</f>
        <v>460</v>
      </c>
      <c r="O9" s="73">
        <v>360</v>
      </c>
      <c r="P9" s="25"/>
    </row>
    <row r="10" spans="1:16" ht="10.5" customHeight="1" x14ac:dyDescent="0.2">
      <c r="A10" s="57" t="s">
        <v>67</v>
      </c>
      <c r="B10" s="87">
        <v>10</v>
      </c>
      <c r="C10" s="87">
        <v>10</v>
      </c>
      <c r="D10" s="58"/>
      <c r="E10" s="87">
        <v>10</v>
      </c>
      <c r="F10" s="58"/>
      <c r="G10" s="87">
        <v>10</v>
      </c>
      <c r="H10" s="87">
        <v>2110</v>
      </c>
      <c r="I10" s="87">
        <v>1320</v>
      </c>
      <c r="J10" s="87">
        <v>200</v>
      </c>
      <c r="K10" s="87">
        <v>60</v>
      </c>
      <c r="L10" s="87">
        <v>30</v>
      </c>
      <c r="M10" s="87"/>
      <c r="N10" s="59">
        <f>SUM(B10:M10)</f>
        <v>3760</v>
      </c>
      <c r="O10" s="73">
        <v>3220</v>
      </c>
      <c r="P10" s="25"/>
    </row>
    <row r="11" spans="1:16" ht="10.5" customHeight="1" x14ac:dyDescent="0.2">
      <c r="A11" s="60" t="s">
        <v>68</v>
      </c>
      <c r="B11" s="87">
        <v>25</v>
      </c>
      <c r="C11" s="58"/>
      <c r="D11" s="58"/>
      <c r="E11" s="58"/>
      <c r="F11" s="58"/>
      <c r="G11" s="87">
        <v>45</v>
      </c>
      <c r="H11" s="87">
        <v>2750</v>
      </c>
      <c r="I11" s="87">
        <v>1011</v>
      </c>
      <c r="J11" s="87">
        <v>160</v>
      </c>
      <c r="K11" s="87"/>
      <c r="L11" s="87">
        <v>80</v>
      </c>
      <c r="M11" s="87"/>
      <c r="N11" s="59">
        <f>SUM(B11:M11)</f>
        <v>4071</v>
      </c>
      <c r="O11" s="73">
        <v>4735</v>
      </c>
      <c r="P11" s="25"/>
    </row>
    <row r="12" spans="1:16" ht="10.5" customHeight="1" x14ac:dyDescent="0.2">
      <c r="A12" s="60" t="s">
        <v>57</v>
      </c>
      <c r="B12" s="58"/>
      <c r="C12" s="58"/>
      <c r="D12" s="58"/>
      <c r="E12" s="58"/>
      <c r="F12" s="58"/>
      <c r="G12" s="58"/>
      <c r="H12" s="87">
        <v>6613.64</v>
      </c>
      <c r="I12" s="58"/>
      <c r="J12" s="87"/>
      <c r="K12" s="87"/>
      <c r="L12" s="87"/>
      <c r="M12" s="87"/>
      <c r="N12" s="59">
        <f t="shared" ref="N12:N49" si="3">SUM(B12:M12)</f>
        <v>6613.64</v>
      </c>
      <c r="O12" s="73">
        <v>750</v>
      </c>
      <c r="P12" s="25"/>
    </row>
    <row r="13" spans="1:16" ht="10.5" customHeight="1" x14ac:dyDescent="0.2">
      <c r="A13" s="57" t="s">
        <v>6</v>
      </c>
      <c r="B13" s="58"/>
      <c r="C13" s="58"/>
      <c r="D13" s="58"/>
      <c r="E13" s="58"/>
      <c r="F13" s="58"/>
      <c r="G13" s="58"/>
      <c r="H13" s="58"/>
      <c r="I13" s="58"/>
      <c r="J13" s="87"/>
      <c r="K13" s="87"/>
      <c r="L13" s="87"/>
      <c r="M13" s="87"/>
      <c r="N13" s="59">
        <f t="shared" si="3"/>
        <v>0</v>
      </c>
      <c r="O13" s="73">
        <v>0</v>
      </c>
      <c r="P13" s="25"/>
    </row>
    <row r="14" spans="1:16" ht="10.5" customHeight="1" x14ac:dyDescent="0.2">
      <c r="A14" s="57" t="s">
        <v>7</v>
      </c>
      <c r="B14" s="58"/>
      <c r="C14" s="58"/>
      <c r="D14" s="58"/>
      <c r="E14" s="58"/>
      <c r="F14" s="58"/>
      <c r="G14" s="58"/>
      <c r="H14" s="58"/>
      <c r="I14" s="58"/>
      <c r="J14" s="87">
        <v>35</v>
      </c>
      <c r="K14" s="87">
        <v>155</v>
      </c>
      <c r="L14" s="87">
        <v>1135</v>
      </c>
      <c r="M14" s="87">
        <v>45</v>
      </c>
      <c r="N14" s="59">
        <f t="shared" si="3"/>
        <v>1370</v>
      </c>
      <c r="O14" s="73">
        <v>930</v>
      </c>
      <c r="P14" s="25"/>
    </row>
    <row r="15" spans="1:16" ht="10.5" customHeight="1" x14ac:dyDescent="0.2">
      <c r="A15" s="57" t="s">
        <v>8</v>
      </c>
      <c r="B15" s="87">
        <v>74.819999999999993</v>
      </c>
      <c r="C15" s="87">
        <v>68.099999999999994</v>
      </c>
      <c r="D15" s="87">
        <v>2416.04</v>
      </c>
      <c r="E15" s="87">
        <v>153.16999999999999</v>
      </c>
      <c r="F15" s="87">
        <v>117.98</v>
      </c>
      <c r="G15" s="87">
        <v>263.95</v>
      </c>
      <c r="H15" s="87">
        <v>0.01</v>
      </c>
      <c r="I15" s="58"/>
      <c r="J15" s="87">
        <v>782.93</v>
      </c>
      <c r="K15" s="87">
        <v>0.5</v>
      </c>
      <c r="L15" s="87">
        <v>0.5</v>
      </c>
      <c r="M15" s="87">
        <v>0.39</v>
      </c>
      <c r="N15" s="59">
        <f t="shared" si="3"/>
        <v>3878.39</v>
      </c>
      <c r="O15" s="73">
        <v>749.9</v>
      </c>
      <c r="P15" s="25"/>
    </row>
    <row r="16" spans="1:16" ht="10.5" customHeight="1" x14ac:dyDescent="0.2">
      <c r="A16" s="57" t="s">
        <v>9</v>
      </c>
      <c r="B16" s="87">
        <v>600</v>
      </c>
      <c r="C16" s="87">
        <v>450</v>
      </c>
      <c r="D16" s="87">
        <v>300</v>
      </c>
      <c r="E16" s="87">
        <v>450</v>
      </c>
      <c r="F16" s="87">
        <v>750</v>
      </c>
      <c r="G16" s="87">
        <v>150</v>
      </c>
      <c r="H16" s="87">
        <v>450</v>
      </c>
      <c r="I16" s="87">
        <v>450</v>
      </c>
      <c r="J16" s="87">
        <v>600</v>
      </c>
      <c r="K16" s="87">
        <v>1200</v>
      </c>
      <c r="L16" s="87">
        <v>1200</v>
      </c>
      <c r="M16" s="87">
        <v>750</v>
      </c>
      <c r="N16" s="59">
        <f t="shared" si="3"/>
        <v>7350</v>
      </c>
      <c r="O16" s="73">
        <v>14225</v>
      </c>
      <c r="P16" s="25"/>
    </row>
    <row r="17" spans="1:16" ht="10.5" customHeight="1" x14ac:dyDescent="0.2">
      <c r="A17" s="57" t="s">
        <v>59</v>
      </c>
      <c r="B17" s="58"/>
      <c r="C17" s="58"/>
      <c r="D17" s="58"/>
      <c r="E17" s="58"/>
      <c r="F17" s="58"/>
      <c r="G17" s="58"/>
      <c r="H17" s="87">
        <v>400</v>
      </c>
      <c r="I17" s="87">
        <v>50</v>
      </c>
      <c r="J17" s="87">
        <v>50</v>
      </c>
      <c r="K17" s="87"/>
      <c r="L17" s="87"/>
      <c r="M17" s="87"/>
      <c r="N17" s="59">
        <f t="shared" si="3"/>
        <v>500</v>
      </c>
      <c r="O17" s="73">
        <v>600</v>
      </c>
      <c r="P17" s="25"/>
    </row>
    <row r="18" spans="1:16" ht="10.5" customHeight="1" x14ac:dyDescent="0.2">
      <c r="A18" s="60" t="s">
        <v>60</v>
      </c>
      <c r="B18" s="58"/>
      <c r="C18" s="58"/>
      <c r="D18" s="58"/>
      <c r="E18" s="58"/>
      <c r="F18" s="58"/>
      <c r="G18" s="58"/>
      <c r="H18" s="58"/>
      <c r="I18" s="58"/>
      <c r="J18" s="87"/>
      <c r="K18" s="87"/>
      <c r="L18" s="87"/>
      <c r="M18" s="87"/>
      <c r="N18" s="59">
        <f t="shared" si="3"/>
        <v>0</v>
      </c>
      <c r="O18" s="73">
        <v>60</v>
      </c>
      <c r="P18" s="25"/>
    </row>
    <row r="19" spans="1:16" ht="10.5" customHeight="1" x14ac:dyDescent="0.2">
      <c r="A19" s="60" t="s">
        <v>61</v>
      </c>
      <c r="B19" s="58"/>
      <c r="C19" s="58"/>
      <c r="D19" s="58"/>
      <c r="E19" s="58"/>
      <c r="F19" s="58"/>
      <c r="G19" s="58"/>
      <c r="H19" s="87">
        <v>2749</v>
      </c>
      <c r="I19" s="58"/>
      <c r="J19" s="87"/>
      <c r="K19" s="87"/>
      <c r="L19" s="87"/>
      <c r="M19" s="87">
        <v>124</v>
      </c>
      <c r="N19" s="59">
        <f t="shared" si="3"/>
        <v>2873</v>
      </c>
      <c r="O19" s="73">
        <v>0</v>
      </c>
      <c r="P19" s="25"/>
    </row>
    <row r="20" spans="1:16" ht="10.5" customHeight="1" x14ac:dyDescent="0.2">
      <c r="A20" s="57" t="s">
        <v>90</v>
      </c>
      <c r="B20" s="65"/>
      <c r="C20" s="65"/>
      <c r="D20" s="65"/>
      <c r="E20" s="65"/>
      <c r="F20" s="65"/>
      <c r="G20" s="65"/>
      <c r="H20" s="88"/>
      <c r="I20" s="65"/>
      <c r="J20" s="88"/>
      <c r="K20" s="88">
        <v>5000</v>
      </c>
      <c r="L20" s="88"/>
      <c r="M20" s="88"/>
      <c r="N20" s="59">
        <f t="shared" si="3"/>
        <v>5000</v>
      </c>
      <c r="O20" s="74">
        <v>0</v>
      </c>
      <c r="P20" s="25"/>
    </row>
    <row r="21" spans="1:16" ht="10.5" customHeight="1" x14ac:dyDescent="0.2">
      <c r="A21" s="67" t="s">
        <v>70</v>
      </c>
      <c r="B21" s="65"/>
      <c r="C21" s="65"/>
      <c r="D21" s="65"/>
      <c r="E21" s="65"/>
      <c r="F21" s="65"/>
      <c r="G21" s="65"/>
      <c r="H21" s="65"/>
      <c r="I21" s="65"/>
      <c r="J21" s="88"/>
      <c r="K21" s="88"/>
      <c r="L21" s="88"/>
      <c r="M21" s="88"/>
      <c r="N21" s="59">
        <f t="shared" si="3"/>
        <v>0</v>
      </c>
      <c r="O21" s="74">
        <v>0</v>
      </c>
      <c r="P21" s="25"/>
    </row>
    <row r="22" spans="1:16" ht="10.5" customHeight="1" x14ac:dyDescent="0.2">
      <c r="A22" s="66" t="s">
        <v>77</v>
      </c>
      <c r="B22" s="88">
        <v>22825</v>
      </c>
      <c r="C22" s="88">
        <v>4380</v>
      </c>
      <c r="D22" s="88">
        <v>3585</v>
      </c>
      <c r="E22" s="88">
        <v>10145</v>
      </c>
      <c r="F22" s="88">
        <f>8804.88+1830.43</f>
        <v>10635.31</v>
      </c>
      <c r="G22" s="88">
        <v>3295.5</v>
      </c>
      <c r="H22" s="88">
        <v>-685</v>
      </c>
      <c r="I22" s="65"/>
      <c r="J22" s="65"/>
      <c r="K22" s="88"/>
      <c r="L22" s="88"/>
      <c r="M22" s="88"/>
      <c r="N22" s="59">
        <f t="shared" si="3"/>
        <v>54180.81</v>
      </c>
      <c r="O22" s="74">
        <v>244956.72000000003</v>
      </c>
      <c r="P22" s="25"/>
    </row>
    <row r="23" spans="1:16" ht="10.5" customHeight="1" x14ac:dyDescent="0.2">
      <c r="A23" s="66" t="s">
        <v>78</v>
      </c>
      <c r="B23" s="88">
        <v>210</v>
      </c>
      <c r="C23" s="88">
        <v>990</v>
      </c>
      <c r="D23" s="88">
        <v>660</v>
      </c>
      <c r="E23" s="65"/>
      <c r="F23" s="65"/>
      <c r="G23" s="65"/>
      <c r="H23" s="65"/>
      <c r="I23" s="65"/>
      <c r="J23" s="65"/>
      <c r="K23" s="88"/>
      <c r="L23" s="88"/>
      <c r="M23" s="88"/>
      <c r="N23" s="59">
        <f t="shared" si="3"/>
        <v>1860</v>
      </c>
      <c r="O23" s="74">
        <v>4710</v>
      </c>
      <c r="P23" s="25"/>
    </row>
    <row r="24" spans="1:16" ht="10.5" customHeight="1" x14ac:dyDescent="0.2">
      <c r="A24" s="66" t="s">
        <v>71</v>
      </c>
      <c r="B24" s="88">
        <v>150</v>
      </c>
      <c r="C24" s="88">
        <v>4175</v>
      </c>
      <c r="D24" s="88">
        <v>1390</v>
      </c>
      <c r="E24" s="65"/>
      <c r="F24" s="65"/>
      <c r="G24" s="65"/>
      <c r="H24" s="65"/>
      <c r="I24" s="65"/>
      <c r="J24" s="65"/>
      <c r="K24" s="88"/>
      <c r="L24" s="88"/>
      <c r="M24" s="88"/>
      <c r="N24" s="59">
        <f t="shared" si="3"/>
        <v>5715</v>
      </c>
      <c r="O24" s="74">
        <v>-305</v>
      </c>
      <c r="P24" s="25"/>
    </row>
    <row r="25" spans="1:16" ht="10.5" customHeight="1" x14ac:dyDescent="0.2">
      <c r="A25" s="66" t="s">
        <v>72</v>
      </c>
      <c r="B25" s="88"/>
      <c r="C25" s="88">
        <v>200</v>
      </c>
      <c r="D25" s="65"/>
      <c r="E25" s="88"/>
      <c r="F25" s="65"/>
      <c r="G25" s="65"/>
      <c r="H25" s="65"/>
      <c r="I25" s="65"/>
      <c r="J25" s="65"/>
      <c r="K25" s="88"/>
      <c r="L25" s="88"/>
      <c r="M25" s="88"/>
      <c r="N25" s="59">
        <f t="shared" si="3"/>
        <v>200</v>
      </c>
      <c r="O25" s="74">
        <v>3140</v>
      </c>
      <c r="P25" s="25"/>
    </row>
    <row r="26" spans="1:16" ht="10.5" customHeight="1" thickBot="1" x14ac:dyDescent="0.25">
      <c r="A26" s="57" t="s">
        <v>10</v>
      </c>
      <c r="B26" s="62"/>
      <c r="C26" s="62"/>
      <c r="D26" s="90"/>
      <c r="E26" s="90">
        <v>0</v>
      </c>
      <c r="F26" s="62"/>
      <c r="G26" s="62"/>
      <c r="H26" s="62"/>
      <c r="I26" s="62"/>
      <c r="J26" s="62"/>
      <c r="K26" s="90"/>
      <c r="L26" s="90"/>
      <c r="M26" s="90"/>
      <c r="N26" s="63">
        <f t="shared" si="3"/>
        <v>0</v>
      </c>
      <c r="O26" s="75">
        <v>0</v>
      </c>
      <c r="P26" s="25"/>
    </row>
    <row r="27" spans="1:16" ht="10.5" customHeight="1" x14ac:dyDescent="0.2">
      <c r="A27" s="61" t="s">
        <v>11</v>
      </c>
      <c r="B27" s="89">
        <f t="shared" ref="B27:N27" si="4">SUM(B9:B26)</f>
        <v>24174.82</v>
      </c>
      <c r="C27" s="89">
        <f t="shared" si="4"/>
        <v>10273.1</v>
      </c>
      <c r="D27" s="89">
        <f t="shared" si="4"/>
        <v>8351.0400000000009</v>
      </c>
      <c r="E27" s="89">
        <f t="shared" si="4"/>
        <v>10758.17</v>
      </c>
      <c r="F27" s="89">
        <f t="shared" si="4"/>
        <v>11503.289999999999</v>
      </c>
      <c r="G27" s="89">
        <f t="shared" si="4"/>
        <v>3764.45</v>
      </c>
      <c r="H27" s="89">
        <f t="shared" si="4"/>
        <v>14387.65</v>
      </c>
      <c r="I27" s="89">
        <f t="shared" si="4"/>
        <v>2831</v>
      </c>
      <c r="J27" s="89">
        <f t="shared" si="4"/>
        <v>1827.9299999999998</v>
      </c>
      <c r="K27" s="89">
        <f t="shared" si="4"/>
        <v>6415.5</v>
      </c>
      <c r="L27" s="89">
        <f t="shared" si="4"/>
        <v>2505.5</v>
      </c>
      <c r="M27" s="89">
        <f t="shared" si="4"/>
        <v>1039.3899999999999</v>
      </c>
      <c r="N27" s="41">
        <f t="shared" si="4"/>
        <v>97831.84</v>
      </c>
      <c r="O27" s="27">
        <v>278131.62000000005</v>
      </c>
      <c r="P27" s="25"/>
    </row>
    <row r="28" spans="1:16" ht="13.35" customHeight="1" x14ac:dyDescent="0.2">
      <c r="B28" s="32"/>
      <c r="C28" s="32"/>
      <c r="D28" s="91"/>
      <c r="E28" s="32"/>
      <c r="F28" s="33"/>
      <c r="G28" s="33"/>
      <c r="H28" s="33"/>
      <c r="I28" s="33"/>
      <c r="J28" s="33"/>
      <c r="K28" s="33"/>
      <c r="L28" s="33"/>
      <c r="M28" s="33"/>
      <c r="N28" s="40"/>
      <c r="O28" s="76"/>
      <c r="P28" s="25"/>
    </row>
    <row r="29" spans="1:16" ht="12.95" customHeight="1" x14ac:dyDescent="0.2">
      <c r="A29" s="4" t="s">
        <v>12</v>
      </c>
      <c r="B29" s="64"/>
      <c r="C29" s="64"/>
      <c r="D29" s="55"/>
      <c r="E29" s="55"/>
      <c r="F29" s="104"/>
      <c r="G29" s="104"/>
      <c r="H29" s="33"/>
      <c r="I29" s="33"/>
      <c r="J29" s="33"/>
      <c r="K29" s="33"/>
      <c r="L29" s="33"/>
      <c r="M29" s="33"/>
      <c r="N29" s="40"/>
      <c r="O29" s="77"/>
      <c r="P29" s="25"/>
    </row>
    <row r="30" spans="1:16" ht="10.5" customHeight="1" x14ac:dyDescent="0.2">
      <c r="A30" s="5" t="s">
        <v>13</v>
      </c>
      <c r="B30" s="87">
        <v>65.69</v>
      </c>
      <c r="C30" s="87">
        <v>184.95</v>
      </c>
      <c r="D30" s="87">
        <v>78.61</v>
      </c>
      <c r="E30" s="87">
        <v>36.46</v>
      </c>
      <c r="F30" s="87">
        <v>19.8</v>
      </c>
      <c r="G30" s="87">
        <v>5.42</v>
      </c>
      <c r="H30" s="87">
        <v>222.02</v>
      </c>
      <c r="I30" s="87">
        <v>118.51</v>
      </c>
      <c r="J30" s="87">
        <v>33.85</v>
      </c>
      <c r="K30" s="87">
        <v>40.98</v>
      </c>
      <c r="L30" s="87">
        <v>77.8</v>
      </c>
      <c r="M30" s="87">
        <v>31.6</v>
      </c>
      <c r="N30" s="59">
        <f t="shared" si="3"/>
        <v>915.69</v>
      </c>
      <c r="O30" s="73">
        <v>1048.22</v>
      </c>
      <c r="P30" s="25"/>
    </row>
    <row r="31" spans="1:16" ht="10.5" customHeight="1" x14ac:dyDescent="0.2">
      <c r="A31" s="29" t="s">
        <v>74</v>
      </c>
      <c r="B31" s="87">
        <v>901.72</v>
      </c>
      <c r="C31" s="87">
        <v>201.9</v>
      </c>
      <c r="D31" s="87">
        <v>417.88</v>
      </c>
      <c r="E31" s="87">
        <v>561.42999999999995</v>
      </c>
      <c r="F31" s="87">
        <v>204.85</v>
      </c>
      <c r="G31" s="87">
        <v>78.09</v>
      </c>
      <c r="H31" s="87">
        <v>-17.63</v>
      </c>
      <c r="I31" s="58"/>
      <c r="J31" s="87"/>
      <c r="K31" s="87"/>
      <c r="L31" s="87"/>
      <c r="M31" s="87"/>
      <c r="N31" s="59">
        <f t="shared" si="3"/>
        <v>2348.2399999999998</v>
      </c>
      <c r="O31" s="73">
        <v>11273.109999999999</v>
      </c>
      <c r="P31" s="25"/>
    </row>
    <row r="32" spans="1:16" ht="10.5" customHeight="1" x14ac:dyDescent="0.2">
      <c r="A32" s="29" t="s">
        <v>65</v>
      </c>
      <c r="B32" s="58"/>
      <c r="C32" s="58"/>
      <c r="D32" s="58"/>
      <c r="E32" s="58"/>
      <c r="F32" s="58"/>
      <c r="G32" s="58"/>
      <c r="H32" s="58"/>
      <c r="I32" s="58"/>
      <c r="J32" s="87"/>
      <c r="K32" s="87"/>
      <c r="L32" s="87"/>
      <c r="M32" s="87"/>
      <c r="N32" s="59">
        <f t="shared" si="3"/>
        <v>0</v>
      </c>
      <c r="O32" s="73">
        <v>1050.6500000000001</v>
      </c>
      <c r="P32" s="25"/>
    </row>
    <row r="33" spans="1:18" ht="10.5" customHeight="1" x14ac:dyDescent="0.2">
      <c r="A33" s="29" t="s">
        <v>73</v>
      </c>
      <c r="B33" s="58"/>
      <c r="C33" s="58"/>
      <c r="D33" s="58"/>
      <c r="E33" s="58"/>
      <c r="F33" s="58"/>
      <c r="G33" s="58"/>
      <c r="H33" s="87">
        <v>1984.09</v>
      </c>
      <c r="I33" s="58"/>
      <c r="J33" s="87"/>
      <c r="K33" s="87"/>
      <c r="L33" s="87"/>
      <c r="M33" s="87"/>
      <c r="N33" s="59">
        <f t="shared" si="3"/>
        <v>1984.09</v>
      </c>
      <c r="O33" s="73">
        <v>187.5</v>
      </c>
      <c r="P33" s="25"/>
    </row>
    <row r="34" spans="1:18" ht="10.5" customHeight="1" x14ac:dyDescent="0.2">
      <c r="A34" s="6" t="s">
        <v>14</v>
      </c>
      <c r="B34" s="87">
        <v>1200</v>
      </c>
      <c r="C34" s="58"/>
      <c r="D34" s="87">
        <v>1200</v>
      </c>
      <c r="E34" s="58"/>
      <c r="F34" s="58"/>
      <c r="G34" s="58"/>
      <c r="H34" s="87">
        <v>1200</v>
      </c>
      <c r="I34" s="58"/>
      <c r="J34" s="87">
        <v>1400</v>
      </c>
      <c r="K34" s="87"/>
      <c r="L34" s="87"/>
      <c r="M34" s="87"/>
      <c r="N34" s="59">
        <f t="shared" si="3"/>
        <v>5000</v>
      </c>
      <c r="O34" s="73">
        <v>3600</v>
      </c>
      <c r="P34" s="25"/>
    </row>
    <row r="35" spans="1:18" ht="10.5" customHeight="1" x14ac:dyDescent="0.2">
      <c r="A35" s="6" t="s">
        <v>15</v>
      </c>
      <c r="B35" s="58"/>
      <c r="C35" s="58"/>
      <c r="D35" s="58"/>
      <c r="E35" s="58"/>
      <c r="F35" s="58"/>
      <c r="G35" s="58"/>
      <c r="H35" s="58"/>
      <c r="I35" s="58"/>
      <c r="J35" s="87"/>
      <c r="K35" s="87"/>
      <c r="L35" s="87"/>
      <c r="M35" s="87"/>
      <c r="N35" s="59">
        <f t="shared" si="3"/>
        <v>0</v>
      </c>
      <c r="O35" s="73">
        <v>0</v>
      </c>
      <c r="P35" s="25"/>
    </row>
    <row r="36" spans="1:18" ht="10.5" customHeight="1" x14ac:dyDescent="0.2">
      <c r="A36" s="6" t="s">
        <v>16</v>
      </c>
      <c r="B36" s="58"/>
      <c r="C36" s="58"/>
      <c r="D36" s="58"/>
      <c r="E36" s="58"/>
      <c r="F36" s="58"/>
      <c r="G36" s="58"/>
      <c r="H36" s="58"/>
      <c r="I36" s="58"/>
      <c r="J36" s="87"/>
      <c r="K36" s="87">
        <v>900</v>
      </c>
      <c r="L36" s="87"/>
      <c r="M36" s="87"/>
      <c r="N36" s="59">
        <f t="shared" si="3"/>
        <v>900</v>
      </c>
      <c r="O36" s="73">
        <v>187.12</v>
      </c>
      <c r="P36" s="25"/>
    </row>
    <row r="37" spans="1:18" ht="10.5" customHeight="1" x14ac:dyDescent="0.2">
      <c r="A37" s="6" t="s">
        <v>17</v>
      </c>
      <c r="B37" s="58"/>
      <c r="C37" s="58"/>
      <c r="D37" s="58"/>
      <c r="E37" s="58"/>
      <c r="F37" s="58"/>
      <c r="G37" s="58"/>
      <c r="H37" s="87">
        <v>56</v>
      </c>
      <c r="I37" s="58"/>
      <c r="J37" s="87"/>
      <c r="K37" s="87"/>
      <c r="L37" s="87"/>
      <c r="M37" s="87"/>
      <c r="N37" s="59">
        <f t="shared" si="3"/>
        <v>56</v>
      </c>
      <c r="O37" s="73">
        <v>54.24</v>
      </c>
      <c r="P37" s="25"/>
    </row>
    <row r="38" spans="1:18" ht="10.5" customHeight="1" x14ac:dyDescent="0.2">
      <c r="A38" s="6" t="s">
        <v>18</v>
      </c>
      <c r="B38" s="58"/>
      <c r="C38" s="58"/>
      <c r="D38" s="58"/>
      <c r="E38" s="58"/>
      <c r="F38" s="58"/>
      <c r="G38" s="58"/>
      <c r="H38" s="58"/>
      <c r="I38" s="58"/>
      <c r="J38" s="87"/>
      <c r="K38" s="87"/>
      <c r="L38" s="87"/>
      <c r="M38" s="87"/>
      <c r="N38" s="59">
        <f t="shared" si="3"/>
        <v>0</v>
      </c>
      <c r="O38" s="73">
        <v>0</v>
      </c>
      <c r="P38" s="25"/>
    </row>
    <row r="39" spans="1:18" ht="10.5" customHeight="1" x14ac:dyDescent="0.2">
      <c r="A39" s="6" t="s">
        <v>19</v>
      </c>
      <c r="B39" s="58"/>
      <c r="C39" s="58"/>
      <c r="D39" s="58"/>
      <c r="E39" s="58"/>
      <c r="F39" s="58"/>
      <c r="G39" s="58"/>
      <c r="H39" s="58"/>
      <c r="I39" s="87">
        <v>88.67</v>
      </c>
      <c r="J39" s="87">
        <v>49</v>
      </c>
      <c r="K39" s="87"/>
      <c r="L39" s="87"/>
      <c r="M39" s="87"/>
      <c r="N39" s="59">
        <f t="shared" si="3"/>
        <v>137.67000000000002</v>
      </c>
      <c r="O39" s="73">
        <v>134.85</v>
      </c>
      <c r="P39" s="25"/>
    </row>
    <row r="40" spans="1:18" ht="10.5" customHeight="1" x14ac:dyDescent="0.2">
      <c r="A40" s="6" t="s">
        <v>20</v>
      </c>
      <c r="B40" s="58"/>
      <c r="C40" s="58"/>
      <c r="D40" s="87">
        <v>1266</v>
      </c>
      <c r="E40" s="58"/>
      <c r="F40" s="58"/>
      <c r="G40" s="58"/>
      <c r="H40" s="58"/>
      <c r="I40" s="58"/>
      <c r="J40" s="87"/>
      <c r="K40" s="87"/>
      <c r="L40" s="87"/>
      <c r="M40" s="87"/>
      <c r="N40" s="59">
        <f t="shared" si="3"/>
        <v>1266</v>
      </c>
      <c r="O40" s="73">
        <v>1226</v>
      </c>
      <c r="P40" s="25"/>
    </row>
    <row r="41" spans="1:18" ht="10.5" customHeight="1" x14ac:dyDescent="0.2">
      <c r="A41" s="6" t="s">
        <v>21</v>
      </c>
      <c r="B41" s="87">
        <v>59.4</v>
      </c>
      <c r="C41" s="87">
        <v>59.4</v>
      </c>
      <c r="D41" s="87">
        <v>59.4</v>
      </c>
      <c r="E41" s="87">
        <v>112.2</v>
      </c>
      <c r="F41" s="87">
        <v>59.4</v>
      </c>
      <c r="G41" s="87">
        <v>59.4</v>
      </c>
      <c r="H41" s="87">
        <v>59.4</v>
      </c>
      <c r="I41" s="87">
        <v>59.4</v>
      </c>
      <c r="J41" s="87">
        <v>59.4</v>
      </c>
      <c r="K41" s="87">
        <v>59.4</v>
      </c>
      <c r="L41" s="87">
        <v>59.4</v>
      </c>
      <c r="M41" s="87">
        <v>663</v>
      </c>
      <c r="N41" s="59">
        <f t="shared" si="3"/>
        <v>1369.1999999999998</v>
      </c>
      <c r="O41" s="73">
        <v>765.5999999999998</v>
      </c>
      <c r="P41" s="25"/>
    </row>
    <row r="42" spans="1:18" ht="10.5" customHeight="1" thickBot="1" x14ac:dyDescent="0.25">
      <c r="A42" s="6" t="s">
        <v>22</v>
      </c>
      <c r="B42" s="58"/>
      <c r="C42" s="58"/>
      <c r="D42" s="58"/>
      <c r="E42" s="58"/>
      <c r="F42" s="87">
        <v>6000</v>
      </c>
      <c r="G42" s="58"/>
      <c r="H42" s="58"/>
      <c r="I42" s="58"/>
      <c r="J42" s="87"/>
      <c r="K42" s="87"/>
      <c r="L42" s="87"/>
      <c r="M42" s="119">
        <v>750</v>
      </c>
      <c r="N42" s="59">
        <f t="shared" si="3"/>
        <v>6750</v>
      </c>
      <c r="O42" s="78">
        <v>6500</v>
      </c>
      <c r="Q42" s="108"/>
      <c r="R42" s="108"/>
    </row>
    <row r="43" spans="1:18" ht="10.5" customHeight="1" x14ac:dyDescent="0.2">
      <c r="A43" s="6" t="s">
        <v>23</v>
      </c>
      <c r="B43" s="58"/>
      <c r="C43" s="58"/>
      <c r="D43" s="58"/>
      <c r="E43" s="58"/>
      <c r="F43" s="58"/>
      <c r="G43" s="58"/>
      <c r="H43" s="58"/>
      <c r="I43" s="58"/>
      <c r="J43" s="87"/>
      <c r="K43" s="87"/>
      <c r="L43" s="87"/>
      <c r="M43" s="87"/>
      <c r="N43" s="59">
        <f t="shared" si="3"/>
        <v>0</v>
      </c>
      <c r="O43" s="109">
        <v>0</v>
      </c>
      <c r="P43" s="122" t="s">
        <v>25</v>
      </c>
      <c r="Q43" s="123"/>
      <c r="R43" s="108"/>
    </row>
    <row r="44" spans="1:18" ht="10.5" customHeight="1" x14ac:dyDescent="0.2">
      <c r="A44" s="23" t="s">
        <v>58</v>
      </c>
      <c r="B44" s="58"/>
      <c r="C44" s="58"/>
      <c r="D44" s="58"/>
      <c r="E44" s="58"/>
      <c r="F44" s="58"/>
      <c r="G44" s="58"/>
      <c r="H44" s="87">
        <v>4629.53</v>
      </c>
      <c r="I44" s="58"/>
      <c r="J44" s="87"/>
      <c r="K44" s="87"/>
      <c r="L44" s="87"/>
      <c r="M44" s="87"/>
      <c r="N44" s="59">
        <f t="shared" si="3"/>
        <v>4629.53</v>
      </c>
      <c r="O44" s="109">
        <v>562.5</v>
      </c>
      <c r="P44" s="111" t="s">
        <v>82</v>
      </c>
      <c r="Q44" s="112" t="s">
        <v>85</v>
      </c>
      <c r="R44" s="108"/>
    </row>
    <row r="45" spans="1:18" ht="10.5" customHeight="1" x14ac:dyDescent="0.2">
      <c r="A45" s="6" t="s">
        <v>24</v>
      </c>
      <c r="B45" s="58"/>
      <c r="C45" s="58"/>
      <c r="D45" s="58"/>
      <c r="E45" s="58"/>
      <c r="F45" s="58"/>
      <c r="G45" s="58"/>
      <c r="H45" s="58"/>
      <c r="I45" s="58"/>
      <c r="J45" s="87"/>
      <c r="K45" s="87"/>
      <c r="L45" s="87"/>
      <c r="M45" s="87"/>
      <c r="N45" s="59">
        <f t="shared" si="3"/>
        <v>0</v>
      </c>
      <c r="O45" s="109">
        <v>5140</v>
      </c>
      <c r="P45" s="111" t="s">
        <v>83</v>
      </c>
      <c r="Q45" s="112" t="s">
        <v>86</v>
      </c>
      <c r="R45" s="108"/>
    </row>
    <row r="46" spans="1:18" ht="10.5" customHeight="1" x14ac:dyDescent="0.2">
      <c r="A46" s="6" t="s">
        <v>25</v>
      </c>
      <c r="B46" s="87">
        <v>119.68</v>
      </c>
      <c r="C46" s="87">
        <v>138.38999999999999</v>
      </c>
      <c r="D46" s="87">
        <v>136.84</v>
      </c>
      <c r="E46" s="87">
        <v>229.5</v>
      </c>
      <c r="F46" s="87">
        <v>137.84</v>
      </c>
      <c r="G46" s="87">
        <v>738.47</v>
      </c>
      <c r="H46" s="87">
        <v>352.34</v>
      </c>
      <c r="I46" s="87">
        <v>932.21</v>
      </c>
      <c r="J46" s="87">
        <f>-319.25</f>
        <v>-319.25</v>
      </c>
      <c r="K46" s="87">
        <v>235.94</v>
      </c>
      <c r="L46" s="87">
        <v>278.56</v>
      </c>
      <c r="M46" s="87">
        <v>351.66</v>
      </c>
      <c r="N46" s="59">
        <f t="shared" si="3"/>
        <v>3332.18</v>
      </c>
      <c r="O46" s="109">
        <v>274.01</v>
      </c>
      <c r="P46" s="113" t="s">
        <v>84</v>
      </c>
      <c r="Q46" s="114" t="s">
        <v>87</v>
      </c>
      <c r="R46" s="108"/>
    </row>
    <row r="47" spans="1:18" ht="10.5" customHeight="1" x14ac:dyDescent="0.2">
      <c r="A47" s="6" t="s">
        <v>91</v>
      </c>
      <c r="B47" s="88"/>
      <c r="C47" s="88"/>
      <c r="D47" s="88"/>
      <c r="E47" s="88"/>
      <c r="F47" s="88"/>
      <c r="G47" s="88"/>
      <c r="H47" s="88"/>
      <c r="I47" s="88"/>
      <c r="J47" s="88"/>
      <c r="K47" s="88">
        <v>5280</v>
      </c>
      <c r="L47" s="88">
        <v>4180</v>
      </c>
      <c r="M47" s="88"/>
      <c r="N47" s="59">
        <f t="shared" si="3"/>
        <v>9460</v>
      </c>
      <c r="O47" s="117">
        <v>0</v>
      </c>
      <c r="P47" s="111"/>
      <c r="Q47" s="112"/>
      <c r="R47" s="108"/>
    </row>
    <row r="48" spans="1:18" ht="10.5" customHeight="1" x14ac:dyDescent="0.2">
      <c r="A48" s="6" t="s">
        <v>92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>
        <v>1123.42</v>
      </c>
      <c r="N48" s="59">
        <f t="shared" si="3"/>
        <v>1123.42</v>
      </c>
      <c r="O48" s="117"/>
      <c r="P48" s="111"/>
      <c r="Q48" s="112"/>
      <c r="R48" s="108"/>
    </row>
    <row r="49" spans="1:18" ht="10.5" customHeight="1" thickBot="1" x14ac:dyDescent="0.25">
      <c r="A49" s="23" t="s">
        <v>66</v>
      </c>
      <c r="B49" s="90">
        <v>19290</v>
      </c>
      <c r="C49" s="90">
        <v>1995.5</v>
      </c>
      <c r="D49" s="90">
        <v>38623.72</v>
      </c>
      <c r="E49" s="90">
        <v>8510.02</v>
      </c>
      <c r="F49" s="90">
        <v>101478.24</v>
      </c>
      <c r="G49" s="90">
        <v>69996.5</v>
      </c>
      <c r="H49" s="90">
        <v>5175</v>
      </c>
      <c r="I49" s="90">
        <v>100</v>
      </c>
      <c r="J49" s="90">
        <v>0</v>
      </c>
      <c r="K49" s="90">
        <v>0</v>
      </c>
      <c r="L49" s="90">
        <v>500</v>
      </c>
      <c r="M49" s="90">
        <v>0</v>
      </c>
      <c r="N49" s="63">
        <f t="shared" si="3"/>
        <v>245668.98</v>
      </c>
      <c r="O49" s="110">
        <v>23257.370000000003</v>
      </c>
      <c r="P49" s="115" t="s">
        <v>88</v>
      </c>
      <c r="Q49" s="116" t="s">
        <v>89</v>
      </c>
      <c r="R49" s="108"/>
    </row>
    <row r="50" spans="1:18" ht="10.5" customHeight="1" x14ac:dyDescent="0.2">
      <c r="A50" s="7" t="s">
        <v>26</v>
      </c>
      <c r="B50" s="89">
        <f>SUM(B30:B49)</f>
        <v>21636.489999999998</v>
      </c>
      <c r="C50" s="89">
        <f t="shared" ref="C50:D50" si="5">SUM(C30:C49)</f>
        <v>2580.14</v>
      </c>
      <c r="D50" s="89">
        <f t="shared" si="5"/>
        <v>41782.450000000004</v>
      </c>
      <c r="E50" s="89">
        <f>SUM(E30:E49)</f>
        <v>9449.61</v>
      </c>
      <c r="F50" s="89">
        <f t="shared" ref="F50:M50" si="6">SUM(F30:F49)</f>
        <v>107900.13</v>
      </c>
      <c r="G50" s="89">
        <f t="shared" si="6"/>
        <v>70877.88</v>
      </c>
      <c r="H50" s="89">
        <f t="shared" si="6"/>
        <v>13660.75</v>
      </c>
      <c r="I50" s="89">
        <f t="shared" si="6"/>
        <v>1298.79</v>
      </c>
      <c r="J50" s="89">
        <f t="shared" si="6"/>
        <v>1223</v>
      </c>
      <c r="K50" s="89">
        <f t="shared" si="6"/>
        <v>6516.32</v>
      </c>
      <c r="L50" s="89">
        <f t="shared" si="6"/>
        <v>5095.76</v>
      </c>
      <c r="M50" s="89">
        <f t="shared" si="6"/>
        <v>2919.6800000000003</v>
      </c>
      <c r="N50" s="41">
        <f>SUM(N30:N49)</f>
        <v>284941</v>
      </c>
      <c r="O50" s="76">
        <v>55261.17</v>
      </c>
      <c r="P50" s="25"/>
      <c r="Q50" s="108"/>
      <c r="R50" s="108"/>
    </row>
    <row r="51" spans="1:18" ht="13.35" customHeight="1" x14ac:dyDescent="0.2">
      <c r="B51" s="91"/>
      <c r="C51" s="91"/>
      <c r="D51" s="91"/>
      <c r="E51" s="91"/>
      <c r="F51" s="104"/>
      <c r="G51" s="104"/>
      <c r="H51" s="104"/>
      <c r="I51" s="104"/>
      <c r="J51" s="104"/>
      <c r="K51" s="104"/>
      <c r="L51" s="104"/>
      <c r="M51" s="104"/>
      <c r="N51" s="40"/>
      <c r="O51" s="76"/>
      <c r="P51" s="25"/>
      <c r="Q51" s="108"/>
      <c r="R51" s="108"/>
    </row>
    <row r="52" spans="1:18" ht="10.5" customHeight="1" x14ac:dyDescent="0.2">
      <c r="A52" s="10" t="s">
        <v>28</v>
      </c>
      <c r="B52" s="92">
        <f>B27-B50</f>
        <v>2538.3300000000017</v>
      </c>
      <c r="C52" s="92">
        <f t="shared" ref="C52:N52" si="7">C27-C50</f>
        <v>7692.9600000000009</v>
      </c>
      <c r="D52" s="92">
        <f t="shared" si="7"/>
        <v>-33431.410000000003</v>
      </c>
      <c r="E52" s="92">
        <f t="shared" si="7"/>
        <v>1308.5599999999995</v>
      </c>
      <c r="F52" s="92">
        <f t="shared" si="7"/>
        <v>-96396.840000000011</v>
      </c>
      <c r="G52" s="92">
        <f t="shared" si="7"/>
        <v>-67113.430000000008</v>
      </c>
      <c r="H52" s="92">
        <f t="shared" si="7"/>
        <v>726.89999999999964</v>
      </c>
      <c r="I52" s="92">
        <f t="shared" si="7"/>
        <v>1532.21</v>
      </c>
      <c r="J52" s="92">
        <f t="shared" si="7"/>
        <v>604.92999999999984</v>
      </c>
      <c r="K52" s="92">
        <f t="shared" si="7"/>
        <v>-100.81999999999971</v>
      </c>
      <c r="L52" s="92">
        <f t="shared" si="7"/>
        <v>-2590.2600000000002</v>
      </c>
      <c r="M52" s="92">
        <f t="shared" si="7"/>
        <v>-1880.2900000000004</v>
      </c>
      <c r="N52" s="42">
        <f t="shared" si="7"/>
        <v>-187109.16</v>
      </c>
      <c r="O52" s="79">
        <v>222870.45000000007</v>
      </c>
      <c r="P52" s="25"/>
    </row>
    <row r="53" spans="1:18" x14ac:dyDescent="0.2">
      <c r="B53" s="91"/>
      <c r="C53" s="91"/>
      <c r="D53" s="32"/>
      <c r="E53" s="32"/>
      <c r="F53" s="33"/>
      <c r="G53" s="33"/>
      <c r="H53" s="33"/>
      <c r="I53" s="104"/>
      <c r="J53" s="104"/>
      <c r="K53" s="104"/>
      <c r="L53" s="104"/>
      <c r="M53" s="33"/>
      <c r="N53" s="40"/>
      <c r="O53" s="76"/>
      <c r="P53" s="25"/>
    </row>
    <row r="54" spans="1:18" ht="21" thickBot="1" x14ac:dyDescent="0.35">
      <c r="A54" s="22" t="s">
        <v>35</v>
      </c>
      <c r="B54" s="91"/>
      <c r="C54" s="91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43"/>
      <c r="O54" s="76"/>
      <c r="P54" s="25"/>
    </row>
    <row r="55" spans="1:18" ht="15" x14ac:dyDescent="0.25">
      <c r="A55" s="14" t="s">
        <v>36</v>
      </c>
      <c r="B55" s="93"/>
      <c r="C55" s="93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44"/>
      <c r="O55" s="80"/>
      <c r="P55" s="25"/>
    </row>
    <row r="56" spans="1:18" x14ac:dyDescent="0.2">
      <c r="A56" s="8" t="s">
        <v>37</v>
      </c>
      <c r="B56" s="94">
        <v>60163.77</v>
      </c>
      <c r="C56" s="94">
        <f>B65</f>
        <v>60422.65</v>
      </c>
      <c r="D56" s="94">
        <f t="shared" ref="D56:M57" si="8">C65</f>
        <v>62454.85</v>
      </c>
      <c r="E56" s="94">
        <f t="shared" si="8"/>
        <v>32553.81</v>
      </c>
      <c r="F56" s="94">
        <f t="shared" si="8"/>
        <v>32821.660000000003</v>
      </c>
      <c r="G56" s="105">
        <f t="shared" si="8"/>
        <v>10864.48</v>
      </c>
      <c r="H56" s="105">
        <f t="shared" si="8"/>
        <v>1946.98</v>
      </c>
      <c r="I56" s="94">
        <f t="shared" si="8"/>
        <v>3649.23</v>
      </c>
      <c r="J56" s="94">
        <f t="shared" si="8"/>
        <v>3431.16</v>
      </c>
      <c r="K56" s="94">
        <f t="shared" si="8"/>
        <v>8847.76</v>
      </c>
      <c r="L56" s="94">
        <f t="shared" si="8"/>
        <v>7643.36</v>
      </c>
      <c r="M56" s="94">
        <f t="shared" si="8"/>
        <v>5958.96</v>
      </c>
      <c r="N56" s="45">
        <f>B56</f>
        <v>60163.77</v>
      </c>
      <c r="O56" s="81">
        <v>1343.17</v>
      </c>
      <c r="P56" s="28"/>
    </row>
    <row r="57" spans="1:18" x14ac:dyDescent="0.2">
      <c r="A57" s="8" t="s">
        <v>38</v>
      </c>
      <c r="B57" s="94">
        <v>61301.87</v>
      </c>
      <c r="C57" s="94">
        <f>B66</f>
        <v>61376.69</v>
      </c>
      <c r="D57" s="94">
        <f t="shared" si="8"/>
        <v>61444.79</v>
      </c>
      <c r="E57" s="94">
        <f t="shared" si="8"/>
        <v>133593.62</v>
      </c>
      <c r="F57" s="94">
        <f t="shared" si="8"/>
        <v>133746.79</v>
      </c>
      <c r="G57" s="105">
        <f t="shared" si="8"/>
        <v>58864.77</v>
      </c>
      <c r="H57" s="105">
        <f t="shared" si="8"/>
        <v>5881.13</v>
      </c>
      <c r="I57" s="94">
        <f t="shared" si="8"/>
        <v>881.14</v>
      </c>
      <c r="J57" s="94">
        <f t="shared" si="8"/>
        <v>581.14</v>
      </c>
      <c r="K57" s="94">
        <f t="shared" si="8"/>
        <v>581.65</v>
      </c>
      <c r="L57" s="94">
        <f t="shared" si="8"/>
        <v>582.15</v>
      </c>
      <c r="M57" s="94">
        <f t="shared" si="8"/>
        <v>582.65</v>
      </c>
      <c r="N57" s="45">
        <f t="shared" ref="N57:N61" si="9">B57</f>
        <v>61301.87</v>
      </c>
      <c r="O57" s="81">
        <v>26541.58</v>
      </c>
      <c r="P57" s="28"/>
    </row>
    <row r="58" spans="1:18" x14ac:dyDescent="0.2">
      <c r="A58" s="107" t="s">
        <v>81</v>
      </c>
      <c r="B58" s="94"/>
      <c r="C58" s="94"/>
      <c r="D58" s="94"/>
      <c r="E58" s="94"/>
      <c r="F58" s="94"/>
      <c r="G58" s="105"/>
      <c r="H58" s="105">
        <f t="shared" ref="H58" si="10">G67</f>
        <v>0</v>
      </c>
      <c r="I58" s="94">
        <f t="shared" ref="I58" si="11">H67</f>
        <v>0</v>
      </c>
      <c r="J58" s="94">
        <f t="shared" ref="J58" si="12">I67</f>
        <v>300</v>
      </c>
      <c r="K58" s="94">
        <f t="shared" ref="K58" si="13">J67</f>
        <v>300</v>
      </c>
      <c r="L58" s="94">
        <f t="shared" ref="L58" si="14">K67</f>
        <v>300</v>
      </c>
      <c r="M58" s="94">
        <f t="shared" ref="M58" si="15">L67</f>
        <v>300</v>
      </c>
      <c r="N58" s="45">
        <f t="shared" ref="N58" si="16">B58</f>
        <v>0</v>
      </c>
      <c r="O58" s="81">
        <v>0</v>
      </c>
      <c r="P58" s="28"/>
    </row>
    <row r="59" spans="1:18" x14ac:dyDescent="0.2">
      <c r="A59" s="8" t="s">
        <v>39</v>
      </c>
      <c r="B59" s="95">
        <v>4316.0600000000004</v>
      </c>
      <c r="C59" s="95">
        <f>B68</f>
        <v>6520.69</v>
      </c>
      <c r="D59" s="95">
        <f t="shared" ref="D59:M59" si="17">C68</f>
        <v>12113.35</v>
      </c>
      <c r="E59" s="95">
        <f t="shared" si="17"/>
        <v>6166.94</v>
      </c>
      <c r="F59" s="95">
        <f t="shared" si="17"/>
        <v>7054.44</v>
      </c>
      <c r="G59" s="106">
        <f t="shared" si="17"/>
        <v>7496.8</v>
      </c>
      <c r="H59" s="106">
        <f t="shared" si="17"/>
        <v>2036.92</v>
      </c>
      <c r="I59" s="95">
        <f t="shared" si="17"/>
        <v>6061.56</v>
      </c>
      <c r="J59" s="95">
        <f t="shared" si="17"/>
        <v>7811.84</v>
      </c>
      <c r="K59" s="95">
        <f t="shared" si="17"/>
        <v>2217.2399999999998</v>
      </c>
      <c r="L59" s="95">
        <f t="shared" si="17"/>
        <v>3320.32</v>
      </c>
      <c r="M59" s="95">
        <f t="shared" si="17"/>
        <v>2413.96</v>
      </c>
      <c r="N59" s="68">
        <f t="shared" si="9"/>
        <v>4316.0600000000004</v>
      </c>
      <c r="O59" s="82">
        <v>3413.31</v>
      </c>
      <c r="P59" s="69"/>
    </row>
    <row r="60" spans="1:18" x14ac:dyDescent="0.2">
      <c r="A60" s="8" t="s">
        <v>75</v>
      </c>
      <c r="B60" s="95">
        <v>30289.61</v>
      </c>
      <c r="C60" s="95">
        <f t="shared" ref="C60:J61" si="18">B69</f>
        <v>30289.61</v>
      </c>
      <c r="D60" s="95">
        <f t="shared" si="18"/>
        <v>30289.61</v>
      </c>
      <c r="E60" s="95">
        <f t="shared" si="18"/>
        <v>30556.82</v>
      </c>
      <c r="F60" s="95">
        <f t="shared" si="18"/>
        <v>30556.82</v>
      </c>
      <c r="G60" s="95">
        <f t="shared" si="18"/>
        <v>30556.82</v>
      </c>
      <c r="H60" s="95">
        <f t="shared" si="18"/>
        <v>30804.41</v>
      </c>
      <c r="I60" s="95">
        <f t="shared" si="18"/>
        <v>30804.41</v>
      </c>
      <c r="J60" s="95">
        <f t="shared" si="18"/>
        <v>30804.41</v>
      </c>
      <c r="K60" s="95">
        <f t="shared" ref="K60:M61" si="19">J69</f>
        <v>31051.27</v>
      </c>
      <c r="L60" s="95">
        <f t="shared" si="19"/>
        <v>31051.27</v>
      </c>
      <c r="M60" s="95">
        <f t="shared" si="19"/>
        <v>31051.27</v>
      </c>
      <c r="N60" s="68">
        <f t="shared" si="9"/>
        <v>30289.61</v>
      </c>
      <c r="O60" s="82">
        <v>0</v>
      </c>
      <c r="P60" s="28"/>
    </row>
    <row r="61" spans="1:18" ht="15" thickBot="1" x14ac:dyDescent="0.25">
      <c r="A61" s="8" t="s">
        <v>76</v>
      </c>
      <c r="B61" s="96">
        <v>100000</v>
      </c>
      <c r="C61" s="96">
        <f t="shared" si="18"/>
        <v>100000</v>
      </c>
      <c r="D61" s="96">
        <f t="shared" si="18"/>
        <v>100000</v>
      </c>
      <c r="E61" s="96">
        <f t="shared" si="18"/>
        <v>30000</v>
      </c>
      <c r="F61" s="96">
        <f t="shared" si="18"/>
        <v>30000</v>
      </c>
      <c r="G61" s="96">
        <f t="shared" si="18"/>
        <v>30000</v>
      </c>
      <c r="H61" s="96">
        <f t="shared" si="18"/>
        <v>30000</v>
      </c>
      <c r="I61" s="96">
        <f t="shared" si="18"/>
        <v>30000</v>
      </c>
      <c r="J61" s="96">
        <f t="shared" si="18"/>
        <v>30000</v>
      </c>
      <c r="K61" s="96">
        <f t="shared" si="19"/>
        <v>30535.56</v>
      </c>
      <c r="L61" s="96">
        <f t="shared" si="19"/>
        <v>30535.56</v>
      </c>
      <c r="M61" s="96">
        <f t="shared" si="19"/>
        <v>30535.56</v>
      </c>
      <c r="N61" s="46">
        <f t="shared" si="9"/>
        <v>100000</v>
      </c>
      <c r="O61" s="31">
        <v>0</v>
      </c>
      <c r="P61" s="28"/>
    </row>
    <row r="62" spans="1:18" ht="15" x14ac:dyDescent="0.25">
      <c r="A62" s="14" t="s">
        <v>40</v>
      </c>
      <c r="B62" s="97">
        <f>SUM(B56:B61)</f>
        <v>256071.31</v>
      </c>
      <c r="C62" s="97">
        <f t="shared" ref="C62:N62" si="20">SUM(C56:C61)</f>
        <v>258609.64</v>
      </c>
      <c r="D62" s="97">
        <f t="shared" si="20"/>
        <v>266302.59999999998</v>
      </c>
      <c r="E62" s="97">
        <f t="shared" si="20"/>
        <v>232871.19</v>
      </c>
      <c r="F62" s="97">
        <f t="shared" si="20"/>
        <v>234179.71000000002</v>
      </c>
      <c r="G62" s="97">
        <f t="shared" si="20"/>
        <v>137782.87</v>
      </c>
      <c r="H62" s="97">
        <f t="shared" si="20"/>
        <v>70669.440000000002</v>
      </c>
      <c r="I62" s="97">
        <f t="shared" si="20"/>
        <v>71396.34</v>
      </c>
      <c r="J62" s="97">
        <f t="shared" si="20"/>
        <v>72928.55</v>
      </c>
      <c r="K62" s="97">
        <f t="shared" si="20"/>
        <v>73533.48</v>
      </c>
      <c r="L62" s="97">
        <f t="shared" si="20"/>
        <v>73432.66</v>
      </c>
      <c r="M62" s="97">
        <f>SUM(M56:M61)</f>
        <v>70842.399999999994</v>
      </c>
      <c r="N62" s="85">
        <f t="shared" si="20"/>
        <v>256071.31</v>
      </c>
      <c r="O62" s="85">
        <v>31298.06</v>
      </c>
      <c r="P62" s="28"/>
    </row>
    <row r="63" spans="1:18" x14ac:dyDescent="0.2">
      <c r="B63" s="98"/>
      <c r="C63" s="98"/>
      <c r="D63" s="98"/>
      <c r="E63" s="98"/>
      <c r="F63" s="37"/>
      <c r="G63" s="37"/>
      <c r="H63" s="98"/>
      <c r="I63" s="98"/>
      <c r="J63" s="98"/>
      <c r="K63" s="98"/>
      <c r="L63" s="98"/>
      <c r="M63" s="98"/>
      <c r="N63" s="45"/>
      <c r="O63" s="81"/>
      <c r="P63" s="28"/>
    </row>
    <row r="64" spans="1:18" ht="15" x14ac:dyDescent="0.25">
      <c r="A64" s="14" t="s">
        <v>41</v>
      </c>
      <c r="B64" s="98"/>
      <c r="C64" s="98"/>
      <c r="D64" s="98"/>
      <c r="E64" s="98"/>
      <c r="F64" s="37"/>
      <c r="G64" s="37"/>
      <c r="H64" s="98"/>
      <c r="I64" s="98"/>
      <c r="J64" s="98"/>
      <c r="K64" s="98"/>
      <c r="L64" s="98"/>
      <c r="M64" s="98"/>
      <c r="N64" s="45"/>
      <c r="O64" s="81"/>
      <c r="P64" s="28"/>
    </row>
    <row r="65" spans="1:16" x14ac:dyDescent="0.2">
      <c r="A65" s="8" t="s">
        <v>37</v>
      </c>
      <c r="B65" s="94">
        <v>60422.65</v>
      </c>
      <c r="C65" s="94">
        <v>62454.85</v>
      </c>
      <c r="D65" s="94">
        <v>32553.81</v>
      </c>
      <c r="E65" s="94">
        <v>32821.660000000003</v>
      </c>
      <c r="F65" s="94">
        <v>10864.48</v>
      </c>
      <c r="G65" s="94">
        <v>1946.98</v>
      </c>
      <c r="H65" s="94">
        <v>3649.23</v>
      </c>
      <c r="I65" s="94">
        <v>3431.16</v>
      </c>
      <c r="J65" s="94">
        <v>8847.76</v>
      </c>
      <c r="K65" s="94">
        <v>7643.36</v>
      </c>
      <c r="L65" s="94">
        <v>5958.96</v>
      </c>
      <c r="M65" s="94">
        <v>3546.54</v>
      </c>
      <c r="N65" s="47">
        <f>M65</f>
        <v>3546.54</v>
      </c>
      <c r="O65" s="36">
        <v>60163.77</v>
      </c>
      <c r="P65" s="28"/>
    </row>
    <row r="66" spans="1:16" x14ac:dyDescent="0.2">
      <c r="A66" s="8" t="s">
        <v>38</v>
      </c>
      <c r="B66" s="94">
        <v>61376.69</v>
      </c>
      <c r="C66" s="94">
        <v>61444.79</v>
      </c>
      <c r="D66" s="94">
        <v>133593.62</v>
      </c>
      <c r="E66" s="94">
        <v>133746.79</v>
      </c>
      <c r="F66" s="94">
        <v>58864.77</v>
      </c>
      <c r="G66" s="94">
        <v>5881.13</v>
      </c>
      <c r="H66" s="94">
        <v>881.14</v>
      </c>
      <c r="I66" s="94">
        <v>581.14</v>
      </c>
      <c r="J66" s="94">
        <v>581.65</v>
      </c>
      <c r="K66" s="94">
        <v>582.15</v>
      </c>
      <c r="L66" s="94">
        <v>582.65</v>
      </c>
      <c r="M66" s="94">
        <v>583.04</v>
      </c>
      <c r="N66" s="47">
        <f t="shared" ref="N66:N70" si="21">M66</f>
        <v>583.04</v>
      </c>
      <c r="O66" s="36">
        <v>61301.87</v>
      </c>
      <c r="P66" s="28"/>
    </row>
    <row r="67" spans="1:16" x14ac:dyDescent="0.2">
      <c r="A67" s="107" t="s">
        <v>81</v>
      </c>
      <c r="B67" s="94"/>
      <c r="C67" s="94"/>
      <c r="D67" s="94"/>
      <c r="E67" s="94"/>
      <c r="F67" s="94"/>
      <c r="G67" s="94"/>
      <c r="H67" s="94"/>
      <c r="I67" s="94">
        <v>300</v>
      </c>
      <c r="J67" s="94">
        <v>300</v>
      </c>
      <c r="K67" s="94">
        <v>300</v>
      </c>
      <c r="L67" s="94">
        <v>300</v>
      </c>
      <c r="M67" s="94">
        <v>300</v>
      </c>
      <c r="N67" s="47">
        <f t="shared" si="21"/>
        <v>300</v>
      </c>
      <c r="O67" s="36">
        <v>0</v>
      </c>
      <c r="P67" s="28"/>
    </row>
    <row r="68" spans="1:16" x14ac:dyDescent="0.2">
      <c r="A68" s="8" t="s">
        <v>39</v>
      </c>
      <c r="B68" s="95">
        <v>6520.69</v>
      </c>
      <c r="C68" s="95">
        <v>12113.35</v>
      </c>
      <c r="D68" s="95">
        <v>6166.94</v>
      </c>
      <c r="E68" s="95">
        <v>7054.44</v>
      </c>
      <c r="F68" s="95">
        <v>7496.8</v>
      </c>
      <c r="G68" s="95">
        <v>2036.92</v>
      </c>
      <c r="H68" s="95">
        <v>6061.56</v>
      </c>
      <c r="I68" s="95">
        <v>7811.84</v>
      </c>
      <c r="J68" s="95">
        <v>2217.2399999999998</v>
      </c>
      <c r="K68" s="95">
        <v>3320.32</v>
      </c>
      <c r="L68" s="95">
        <v>2413.96</v>
      </c>
      <c r="M68" s="95">
        <v>2945.7</v>
      </c>
      <c r="N68" s="47">
        <f t="shared" si="21"/>
        <v>2945.7</v>
      </c>
      <c r="O68" s="83">
        <v>4316.0600000000004</v>
      </c>
      <c r="P68" s="28"/>
    </row>
    <row r="69" spans="1:16" x14ac:dyDescent="0.2">
      <c r="A69" s="107" t="s">
        <v>76</v>
      </c>
      <c r="B69" s="95">
        <v>30289.61</v>
      </c>
      <c r="C69" s="95">
        <v>30289.61</v>
      </c>
      <c r="D69" s="95">
        <v>30556.82</v>
      </c>
      <c r="E69" s="95">
        <v>30556.82</v>
      </c>
      <c r="F69" s="95">
        <v>30556.82</v>
      </c>
      <c r="G69" s="95">
        <v>30804.41</v>
      </c>
      <c r="H69" s="95">
        <v>30804.41</v>
      </c>
      <c r="I69" s="95">
        <v>30804.41</v>
      </c>
      <c r="J69" s="95">
        <v>31051.27</v>
      </c>
      <c r="K69" s="95">
        <v>31051.27</v>
      </c>
      <c r="L69" s="95">
        <v>31051.27</v>
      </c>
      <c r="M69" s="95">
        <v>31051.27</v>
      </c>
      <c r="N69" s="47">
        <f t="shared" si="21"/>
        <v>31051.27</v>
      </c>
      <c r="O69" s="83">
        <v>30289.61</v>
      </c>
      <c r="P69" s="28"/>
    </row>
    <row r="70" spans="1:16" ht="15" thickBot="1" x14ac:dyDescent="0.25">
      <c r="A70" s="8" t="s">
        <v>76</v>
      </c>
      <c r="B70" s="96">
        <v>100000</v>
      </c>
      <c r="C70" s="96">
        <v>100000</v>
      </c>
      <c r="D70" s="96">
        <v>30000</v>
      </c>
      <c r="E70" s="96">
        <v>30000</v>
      </c>
      <c r="F70" s="96">
        <v>30000</v>
      </c>
      <c r="G70" s="96">
        <v>30000</v>
      </c>
      <c r="H70" s="96">
        <v>30000</v>
      </c>
      <c r="I70" s="96">
        <v>30000</v>
      </c>
      <c r="J70" s="96">
        <v>30535.56</v>
      </c>
      <c r="K70" s="96">
        <v>30535.56</v>
      </c>
      <c r="L70" s="96">
        <v>30535.56</v>
      </c>
      <c r="M70" s="96">
        <v>30535.56</v>
      </c>
      <c r="N70" s="48">
        <f t="shared" si="21"/>
        <v>30535.56</v>
      </c>
      <c r="O70" s="84">
        <v>100000</v>
      </c>
      <c r="P70" s="28"/>
    </row>
    <row r="71" spans="1:16" ht="15" x14ac:dyDescent="0.25">
      <c r="A71" s="14" t="s">
        <v>42</v>
      </c>
      <c r="B71" s="99">
        <f>SUM(B65:B70)</f>
        <v>258609.64</v>
      </c>
      <c r="C71" s="99">
        <f t="shared" ref="C71:N71" si="22">SUM(C65:C70)</f>
        <v>266302.59999999998</v>
      </c>
      <c r="D71" s="99">
        <f t="shared" si="22"/>
        <v>232871.19</v>
      </c>
      <c r="E71" s="99">
        <f t="shared" si="22"/>
        <v>234179.71000000002</v>
      </c>
      <c r="F71" s="99">
        <f t="shared" si="22"/>
        <v>137782.87</v>
      </c>
      <c r="G71" s="99">
        <f t="shared" si="22"/>
        <v>70669.440000000002</v>
      </c>
      <c r="H71" s="99">
        <f t="shared" si="22"/>
        <v>71396.34</v>
      </c>
      <c r="I71" s="99">
        <f t="shared" si="22"/>
        <v>72928.55</v>
      </c>
      <c r="J71" s="99">
        <f t="shared" si="22"/>
        <v>73533.48</v>
      </c>
      <c r="K71" s="99">
        <f t="shared" si="22"/>
        <v>73432.66</v>
      </c>
      <c r="L71" s="99">
        <f t="shared" si="22"/>
        <v>70842.399999999994</v>
      </c>
      <c r="M71" s="99">
        <f t="shared" si="22"/>
        <v>68962.11</v>
      </c>
      <c r="N71" s="36">
        <f t="shared" si="22"/>
        <v>68962.11</v>
      </c>
      <c r="O71" s="36">
        <v>256071.31</v>
      </c>
      <c r="P71" s="28"/>
    </row>
    <row r="72" spans="1:16" x14ac:dyDescent="0.2"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49"/>
      <c r="O72" s="30"/>
      <c r="P72" s="25"/>
    </row>
    <row r="73" spans="1:16" ht="15.75" thickBot="1" x14ac:dyDescent="0.3">
      <c r="A73" s="14" t="s">
        <v>43</v>
      </c>
      <c r="B73" s="101">
        <f>B71-B62</f>
        <v>2538.3300000000163</v>
      </c>
      <c r="C73" s="101">
        <f t="shared" ref="C73:D73" si="23">C71-C62</f>
        <v>7692.9599999999627</v>
      </c>
      <c r="D73" s="101">
        <f t="shared" si="23"/>
        <v>-33431.409999999974</v>
      </c>
      <c r="E73" s="101">
        <f t="shared" ref="E73:N73" si="24">E71-E62</f>
        <v>1308.5200000000186</v>
      </c>
      <c r="F73" s="101">
        <f t="shared" si="24"/>
        <v>-96396.840000000026</v>
      </c>
      <c r="G73" s="101">
        <f t="shared" si="24"/>
        <v>-67113.429999999993</v>
      </c>
      <c r="H73" s="101">
        <f t="shared" si="24"/>
        <v>726.89999999999418</v>
      </c>
      <c r="I73" s="101">
        <f t="shared" si="24"/>
        <v>1532.2100000000064</v>
      </c>
      <c r="J73" s="101">
        <f t="shared" si="24"/>
        <v>604.92999999999302</v>
      </c>
      <c r="K73" s="101">
        <f t="shared" si="24"/>
        <v>-100.81999999999243</v>
      </c>
      <c r="L73" s="101">
        <f t="shared" si="24"/>
        <v>-2590.2600000000093</v>
      </c>
      <c r="M73" s="101">
        <f t="shared" si="24"/>
        <v>-1880.2899999999936</v>
      </c>
      <c r="N73" s="38">
        <f t="shared" si="24"/>
        <v>-187109.2</v>
      </c>
      <c r="O73" s="31">
        <v>224773.25</v>
      </c>
      <c r="P73" s="25"/>
    </row>
    <row r="74" spans="1:16" x14ac:dyDescent="0.2">
      <c r="D74" s="103"/>
      <c r="E74" s="32"/>
      <c r="F74" s="32"/>
      <c r="G74" s="32"/>
      <c r="H74" s="32"/>
      <c r="I74" s="32"/>
      <c r="J74" s="32"/>
      <c r="K74" s="32"/>
      <c r="L74" s="32"/>
      <c r="M74" s="32"/>
      <c r="N74" s="34"/>
      <c r="O74" s="26"/>
      <c r="P74" s="25"/>
    </row>
    <row r="75" spans="1:16" x14ac:dyDescent="0.2">
      <c r="E75" s="32"/>
      <c r="F75" s="32"/>
      <c r="G75" s="32"/>
      <c r="H75" s="32"/>
      <c r="I75" s="32"/>
      <c r="J75" s="32"/>
      <c r="K75" s="32"/>
      <c r="L75" s="32"/>
      <c r="M75" s="32"/>
      <c r="N75" s="34"/>
      <c r="O75" s="26"/>
      <c r="P75" s="25"/>
    </row>
  </sheetData>
  <sortState xmlns:xlrd2="http://schemas.microsoft.com/office/spreadsheetml/2017/richdata2" columnSort="1" ref="B5:E52">
    <sortCondition ref="B5:E5" customList="Jul 2022,Aug 2022,Sep 2022,Oct 2022"/>
  </sortState>
  <mergeCells count="1">
    <mergeCell ref="P43:Q43"/>
  </mergeCells>
  <phoneticPr fontId="10" type="noConversion"/>
  <printOptions horizontalCentered="1" verticalCentered="1" gridLines="1"/>
  <pageMargins left="0" right="0" top="0" bottom="0" header="0" footer="0"/>
  <pageSetup paperSize="9" scale="6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7E8D-9CFF-48D6-872E-9078F6F479A7}">
  <dimension ref="A1:C27"/>
  <sheetViews>
    <sheetView topLeftCell="A5" workbookViewId="0">
      <selection sqref="A1:B28"/>
    </sheetView>
  </sheetViews>
  <sheetFormatPr defaultRowHeight="14.25" x14ac:dyDescent="0.2"/>
  <cols>
    <col min="1" max="1" width="17.375" bestFit="1" customWidth="1"/>
    <col min="2" max="2" width="27.875" bestFit="1" customWidth="1"/>
  </cols>
  <sheetData>
    <row r="1" spans="1:3" ht="20.25" x14ac:dyDescent="0.3">
      <c r="A1" s="17" t="s">
        <v>56</v>
      </c>
    </row>
    <row r="3" spans="1:3" ht="15.75" x14ac:dyDescent="0.25">
      <c r="A3" s="16" t="s">
        <v>29</v>
      </c>
    </row>
    <row r="4" spans="1:3" x14ac:dyDescent="0.2">
      <c r="A4" s="5" t="s">
        <v>4</v>
      </c>
      <c r="B4" t="s">
        <v>44</v>
      </c>
      <c r="C4" s="8"/>
    </row>
    <row r="5" spans="1:3" x14ac:dyDescent="0.2">
      <c r="A5" s="6" t="s">
        <v>5</v>
      </c>
      <c r="B5" t="s">
        <v>45</v>
      </c>
      <c r="C5" s="8"/>
    </row>
    <row r="6" spans="1:3" x14ac:dyDescent="0.2">
      <c r="A6" s="6" t="s">
        <v>6</v>
      </c>
      <c r="B6" t="s">
        <v>33</v>
      </c>
    </row>
    <row r="7" spans="1:3" x14ac:dyDescent="0.2">
      <c r="A7" s="6" t="s">
        <v>7</v>
      </c>
      <c r="B7" t="s">
        <v>46</v>
      </c>
      <c r="C7" s="8"/>
    </row>
    <row r="8" spans="1:3" x14ac:dyDescent="0.2">
      <c r="A8" s="6" t="s">
        <v>8</v>
      </c>
      <c r="B8" t="s">
        <v>47</v>
      </c>
    </row>
    <row r="9" spans="1:3" x14ac:dyDescent="0.2">
      <c r="A9" s="6" t="s">
        <v>9</v>
      </c>
      <c r="B9" t="s">
        <v>48</v>
      </c>
      <c r="C9" s="8"/>
    </row>
    <row r="10" spans="1:3" x14ac:dyDescent="0.2">
      <c r="A10" s="6" t="s">
        <v>10</v>
      </c>
      <c r="B10" t="s">
        <v>49</v>
      </c>
    </row>
    <row r="12" spans="1:3" ht="15.75" x14ac:dyDescent="0.2">
      <c r="A12" s="15" t="s">
        <v>30</v>
      </c>
    </row>
    <row r="13" spans="1:3" x14ac:dyDescent="0.2">
      <c r="A13" s="21" t="s">
        <v>13</v>
      </c>
      <c r="B13" s="20" t="s">
        <v>50</v>
      </c>
      <c r="C13" s="8"/>
    </row>
    <row r="14" spans="1:3" x14ac:dyDescent="0.2">
      <c r="A14" s="6" t="s">
        <v>14</v>
      </c>
      <c r="B14" s="8" t="s">
        <v>55</v>
      </c>
    </row>
    <row r="15" spans="1:3" x14ac:dyDescent="0.2">
      <c r="A15" s="18" t="s">
        <v>15</v>
      </c>
      <c r="B15" s="19" t="s">
        <v>51</v>
      </c>
    </row>
    <row r="16" spans="1:3" x14ac:dyDescent="0.2">
      <c r="A16" s="6" t="s">
        <v>16</v>
      </c>
      <c r="B16" s="8" t="s">
        <v>33</v>
      </c>
    </row>
    <row r="17" spans="1:3" x14ac:dyDescent="0.2">
      <c r="A17" s="18" t="s">
        <v>17</v>
      </c>
      <c r="B17" s="19" t="s">
        <v>34</v>
      </c>
    </row>
    <row r="18" spans="1:3" x14ac:dyDescent="0.2">
      <c r="A18" s="6" t="s">
        <v>18</v>
      </c>
      <c r="B18" s="8" t="s">
        <v>33</v>
      </c>
    </row>
    <row r="19" spans="1:3" x14ac:dyDescent="0.2">
      <c r="A19" s="6" t="s">
        <v>19</v>
      </c>
      <c r="B19" s="8" t="s">
        <v>33</v>
      </c>
    </row>
    <row r="20" spans="1:3" x14ac:dyDescent="0.2">
      <c r="A20" s="18" t="s">
        <v>20</v>
      </c>
      <c r="B20" s="19" t="s">
        <v>34</v>
      </c>
    </row>
    <row r="21" spans="1:3" x14ac:dyDescent="0.2">
      <c r="A21" s="18" t="s">
        <v>21</v>
      </c>
      <c r="B21" s="20" t="s">
        <v>52</v>
      </c>
      <c r="C21" s="8"/>
    </row>
    <row r="22" spans="1:3" x14ac:dyDescent="0.2">
      <c r="A22" s="6" t="s">
        <v>22</v>
      </c>
      <c r="B22" s="8" t="s">
        <v>53</v>
      </c>
      <c r="C22" s="8"/>
    </row>
    <row r="23" spans="1:3" x14ac:dyDescent="0.2">
      <c r="A23" s="6" t="s">
        <v>23</v>
      </c>
      <c r="B23" s="8"/>
    </row>
    <row r="24" spans="1:3" x14ac:dyDescent="0.2">
      <c r="A24" s="18" t="s">
        <v>24</v>
      </c>
      <c r="B24" s="19" t="s">
        <v>31</v>
      </c>
    </row>
    <row r="25" spans="1:3" x14ac:dyDescent="0.2">
      <c r="A25" s="18" t="s">
        <v>25</v>
      </c>
      <c r="B25" s="19" t="s">
        <v>32</v>
      </c>
    </row>
    <row r="27" spans="1:3" x14ac:dyDescent="0.2">
      <c r="A27" s="20" t="s">
        <v>54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Profit and Loss</vt:lpstr>
      <vt:lpstr>Assumptions</vt:lpstr>
      <vt:lpstr>'Profit and Loss'!Print_Area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Hughes</cp:lastModifiedBy>
  <cp:lastPrinted>2025-08-18T03:45:34Z</cp:lastPrinted>
  <dcterms:created xsi:type="dcterms:W3CDTF">2022-11-06T06:49:31Z</dcterms:created>
  <dcterms:modified xsi:type="dcterms:W3CDTF">2025-08-18T03:46:35Z</dcterms:modified>
</cp:coreProperties>
</file>